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ttps://activity.echa.europa.eu/sites/act-16/process-16-0/docs/16.00.08 Teams/07. AHEE/01_Models/1_Model prep/ESDs_Excel/ESDs ECHA/02 To be published/2019_12_04_requested/"/>
    </mc:Choice>
  </mc:AlternateContent>
  <bookViews>
    <workbookView xWindow="0" yWindow="0" windowWidth="28800" windowHeight="10575" tabRatio="822"/>
  </bookViews>
  <sheets>
    <sheet name="Introduction" sheetId="26" r:id="rId1"/>
    <sheet name="Index" sheetId="25" r:id="rId2"/>
    <sheet name="PT14-sewer system" sheetId="1" r:id="rId3"/>
    <sheet name="PT14-in and around buildings" sheetId="20" r:id="rId4"/>
    <sheet name="PT14-open areas" sheetId="21" r:id="rId5"/>
    <sheet name="PT14-waste dumps" sheetId="27" r:id="rId6"/>
    <sheet name="PT14-bank slopes" sheetId="30" r:id="rId7"/>
    <sheet name="Pick-lists &amp; Defaults" sheetId="3" r:id="rId8"/>
  </sheets>
  <externalReferences>
    <externalReference r:id="rId9"/>
  </externalReferences>
  <definedNames>
    <definedName name="_xlnm._FilterDatabase" localSheetId="7" hidden="1">'Pick-lists &amp; Defaults'!#REF!</definedName>
    <definedName name="AI_VapourPressure">'Pick-lists &amp; Defaults'!$B$36:$B$41</definedName>
    <definedName name="Air" localSheetId="5">'PT14-waste dumps'!#REF!</definedName>
    <definedName name="animal">'Pick-lists &amp; Defaults'!#REF!</definedName>
    <definedName name="AREA" localSheetId="4">'PT14-open areas'!$F$58</definedName>
    <definedName name="AREAexposed_D" localSheetId="3">'PT14-in and around buildings'!$F$50</definedName>
    <definedName name="AREAexposed_D" localSheetId="4">'PT14-open areas'!$F$55</definedName>
    <definedName name="AREAexposed_ID" localSheetId="3">'PT14-in and around buildings'!$F$52</definedName>
    <definedName name="AREAexposed_ID" localSheetId="5">'PT14-waste dumps'!$F$44</definedName>
    <definedName name="AREAexposed_ID_ind" localSheetId="3">'PT14-in and around buildings'!$F$106</definedName>
    <definedName name="articles">'[1]Pick-lists &amp; Defaults'!$C$30:$C$39</definedName>
    <definedName name="bait_form">'Pick-lists &amp; Defaults'!$B$52:$B$54</definedName>
    <definedName name="Bait_formulation">'Pick-lists &amp; Defaults'!$B$10:$B$12</definedName>
    <definedName name="Bait_formulation_indoor">'Pick-lists &amp; Defaults'!$B$15:$B$17</definedName>
    <definedName name="Bait_formulation_open_area">'Pick-lists &amp; Defaults'!$B$23:$B$27</definedName>
    <definedName name="Clocal_soil_D" localSheetId="5">'PT14-waste dumps'!$F$58</definedName>
    <definedName name="Clocal_soil_ID" localSheetId="5">'PT14-waste dumps'!$F$60</definedName>
    <definedName name="Clocalmw_eff" localSheetId="2">'PT14-sewer system'!$F$62</definedName>
    <definedName name="Clocalrw_eff" localSheetId="2">'PT14-sewer system'!$F$64</definedName>
    <definedName name="DEPTH" localSheetId="4">'PT14-open areas'!$F$53</definedName>
    <definedName name="DEPTHsoil" localSheetId="3">'PT14-in and around buildings'!$F$54</definedName>
    <definedName name="DEPTHsoil" localSheetId="5">'PT14-waste dumps'!$F$46</definedName>
    <definedName name="DEPTHsoil">'PT14-in and around buildings'!$F$108</definedName>
    <definedName name="DEPTHsoil_ind" localSheetId="3">'PT14-in and around buildings'!$F$108</definedName>
    <definedName name="DILUTION" localSheetId="2">'PT14-sewer system'!$F$50</definedName>
    <definedName name="EFFLUENTmixedwater" localSheetId="2">'PT14-sewer system'!$F$42</definedName>
    <definedName name="EFFLUENTrainwater" localSheetId="2">'PT14-sewer system'!$F$44</definedName>
    <definedName name="Elocal_soil_campaign" localSheetId="4">'PT14-open areas'!$F$65</definedName>
    <definedName name="Elocal_soil_D" localSheetId="5">'PT14-waste dumps'!$F$54</definedName>
    <definedName name="Elocal_soil_ID" localSheetId="5">'PT14-waste dumps'!$F$56</definedName>
    <definedName name="Elocal_water_D" localSheetId="6">'PT14-bank slopes'!$F$36</definedName>
    <definedName name="Elocalsoil_D_campaign" localSheetId="3">'PT14-in and around buildings'!$F$62</definedName>
    <definedName name="Elocalsoil_ID_campaign" localSheetId="3">'PT14-in and around buildings'!$F$64</definedName>
    <definedName name="Esoil_ID_ind" localSheetId="3">'PT14-in and around buildings'!$F$116</definedName>
    <definedName name="Estd_field_air_24h" localSheetId="4">'PT14-open areas'!$F$38</definedName>
    <definedName name="Fc_gas" localSheetId="4">'PT14-open areas'!$F$28</definedName>
    <definedName name="Fcprod" localSheetId="6">'PT14-bank slopes'!$F$20</definedName>
    <definedName name="Fcprod" localSheetId="3">'PT14-in and around buildings'!$F$34</definedName>
    <definedName name="Fcprod" localSheetId="4">'PT14-open areas'!$F$24</definedName>
    <definedName name="Fcprod" localSheetId="5">'PT14-waste dumps'!$F$26</definedName>
    <definedName name="Fcprod_ind" localSheetId="3">'PT14-in and around buildings'!$F$92</definedName>
    <definedName name="Fcproduct" localSheetId="2">'PT14-sewer system'!$F$26</definedName>
    <definedName name="fibre_fabric_type">'[1]Pick-lists &amp; Defaults'!$C$6:$C$22</definedName>
    <definedName name="Fmetab" localSheetId="2">'PT14-sewer system'!$F$34</definedName>
    <definedName name="Fmetab" localSheetId="5">'PT14-waste dumps'!$F$34</definedName>
    <definedName name="Fmetab_ind" localSheetId="3">'PT14-in and around buildings'!$F$98</definedName>
    <definedName name="Fmetab_soil" localSheetId="3">'PT14-in and around buildings'!$F$42</definedName>
    <definedName name="Frelease_air" localSheetId="4">'PT14-open areas'!$F$40</definedName>
    <definedName name="Frelease_D" localSheetId="2">'PT14-sewer system'!$F$32</definedName>
    <definedName name="Frelease_D_soil" localSheetId="5">'PT14-waste dumps'!$F$32</definedName>
    <definedName name="Frelease_D_water" localSheetId="6">'PT14-bank slopes'!$F$26</definedName>
    <definedName name="Frelease_ID_soil_metab" localSheetId="5">'PT14-waste dumps'!$F$38</definedName>
    <definedName name="Frelease_ID_soil_nometab" localSheetId="5">'PT14-waste dumps'!$F$37</definedName>
    <definedName name="Frelease_soil_appl" localSheetId="4">'PT14-open areas'!$F$34</definedName>
    <definedName name="Frelease_soil_use" localSheetId="4">'PT14-open areas'!$F$36</definedName>
    <definedName name="Freleased_D_soil" localSheetId="3">'PT14-in and around buildings'!$F$40</definedName>
    <definedName name="Freleased_ID_data_metab" localSheetId="2">'PT14-sewer system'!$F$38</definedName>
    <definedName name="Freleased_ID_metab_ind" localSheetId="3">'PT14-in and around buildings'!$F$102</definedName>
    <definedName name="Freleased_ID_NOdata_metab" localSheetId="2">'PT14-sewer system'!$F$37</definedName>
    <definedName name="Freleased_ID_nometab_ind" localSheetId="3">'PT14-in and around buildings'!$F$101</definedName>
    <definedName name="Freleased_ID_soil" localSheetId="3">'PT14-in and around buildings'!$F$45</definedName>
    <definedName name="Freleased_ID_soil_metab" localSheetId="3">'PT14-in and around buildings'!$F$46</definedName>
    <definedName name="Frep" localSheetId="2">'PT14-sewer system'!$F$22</definedName>
    <definedName name="HEIGHTair" localSheetId="4">'PT14-open areas'!$F$59</definedName>
    <definedName name="Kpsusp" localSheetId="2">'PT14-sewer system'!$F$46</definedName>
    <definedName name="length_gas" localSheetId="4">'PT14-open areas'!$F$51</definedName>
    <definedName name="length_solid_bait" localSheetId="4">'PT14-open areas'!$F$50</definedName>
    <definedName name="Napp" localSheetId="6">'PT14-bank slopes'!$F$24</definedName>
    <definedName name="Napp" localSheetId="5">'PT14-waste dumps'!$F$30</definedName>
    <definedName name="Nappl" localSheetId="3">'PT14-in and around buildings'!$F$38</definedName>
    <definedName name="Nappl" localSheetId="4">'PT14-open areas'!$F$32</definedName>
    <definedName name="Nappl_ind" localSheetId="3">'PT14-in and around buildings'!$F$96</definedName>
    <definedName name="Ncesspools" localSheetId="2">'PT14-sewer system'!$F$28</definedName>
    <definedName name="Nsites" localSheetId="6">'PT14-bank slopes'!$F$22</definedName>
    <definedName name="Nsites" localSheetId="3">'PT14-in and around buildings'!$F$36</definedName>
    <definedName name="Nsites" localSheetId="4">'PT14-open areas'!$F$30</definedName>
    <definedName name="Nsites" localSheetId="5">'PT14-waste dumps'!$F$28</definedName>
    <definedName name="Nsites_ind" localSheetId="3">'PT14-in and around buildings'!$F$94</definedName>
    <definedName name="Primary_poisoning" localSheetId="5">'PT14-waste dumps'!#REF!</definedName>
    <definedName name="Qprod" localSheetId="6">'PT14-bank slopes'!$F$18</definedName>
    <definedName name="Qprod" localSheetId="3">'PT14-in and around buildings'!$F$32</definedName>
    <definedName name="Qprod" localSheetId="4">'PT14-open areas'!$F$22</definedName>
    <definedName name="Qprod" localSheetId="2">'PT14-sewer system'!$F$20</definedName>
    <definedName name="Qprod" localSheetId="5">'PT14-waste dumps'!$F$24</definedName>
    <definedName name="Qprod_ind" localSheetId="3">'PT14-in and around buildings'!$F$90</definedName>
    <definedName name="Qprod_m2" localSheetId="4">'PT14-open areas'!#REF!</definedName>
    <definedName name="Qprod_rep" localSheetId="2">'PT14-sewer system'!$F$24</definedName>
    <definedName name="r_hole" localSheetId="4">'PT14-open areas'!$F$48</definedName>
    <definedName name="R_soil" localSheetId="4">'PT14-open areas'!$F$46</definedName>
    <definedName name="RHOsoil" localSheetId="3">'PT14-in and around buildings'!$F$56</definedName>
    <definedName name="RHOsoil" localSheetId="4">'PT14-open areas'!$F$44</definedName>
    <definedName name="RHOsoil" localSheetId="5">'PT14-waste dumps'!$F$48</definedName>
    <definedName name="RHOsoil_ind" localSheetId="3">'PT14-in and around buildings'!$F$110</definedName>
    <definedName name="Rodent">'Pick-lists &amp; Defaults'!$B$5:$B$7</definedName>
    <definedName name="rodent_control">'Pick-lists &amp; Defaults'!$B$47:$B$49</definedName>
    <definedName name="Rodenticide_emissions_to_soil_due_to_use_around_buildings_on_unpaved_ground" localSheetId="3">'PT14-in and around buildings'!$B$16</definedName>
    <definedName name="Rodenticide_emissions_to_soil_due_to_use_in_buildings_and_emissions_to_soil_via_rat_carcasses__urine_and_faeces" localSheetId="3">'PT14-in and around buildings'!$B$76</definedName>
    <definedName name="Rodenticide_gas">'Pick-lists &amp; Defaults'!$B$30:$B$33</definedName>
    <definedName name="Secondary_poisoning" localSheetId="5">'PT14-waste dumps'!#REF!</definedName>
    <definedName name="Select_PD">'Pick-lists &amp; Defaults'!#REF!</definedName>
    <definedName name="Soil" localSheetId="3">'PT14-in and around buildings'!$B$16</definedName>
    <definedName name="species_prim">'Pick-lists &amp; Defaults'!#REF!</definedName>
    <definedName name="species_sec">'Pick-lists &amp; Defaults'!#REF!</definedName>
    <definedName name="Surface_water" localSheetId="5">'PT14-waste dumps'!#REF!</definedName>
    <definedName name="SUSPwater" localSheetId="2">'PT14-sewer system'!$F$48</definedName>
    <definedName name="Temission" localSheetId="2">'PT14-sewer system'!$F$30</definedName>
    <definedName name="Vchannel" localSheetId="6">'PT14-bank slopes'!$F$30</definedName>
    <definedName name="Vsoil_exposed" localSheetId="4">'PT14-open areas'!$F$69</definedName>
  </definedNames>
  <calcPr calcId="152511"/>
</workbook>
</file>

<file path=xl/calcChain.xml><?xml version="1.0" encoding="utf-8"?>
<calcChain xmlns="http://schemas.openxmlformats.org/spreadsheetml/2006/main">
  <c r="F102" i="20" l="1"/>
  <c r="F69" i="21" l="1"/>
  <c r="F38" i="27" l="1"/>
  <c r="F36" i="30" l="1"/>
  <c r="F38" i="30" l="1"/>
  <c r="F32" i="27"/>
  <c r="F54" i="27" s="1"/>
  <c r="F28" i="27"/>
  <c r="F58" i="27" l="1"/>
  <c r="F38" i="21"/>
  <c r="F28" i="21" l="1"/>
  <c r="F67" i="21" s="1"/>
  <c r="F73" i="21" s="1"/>
  <c r="F36" i="21"/>
  <c r="F34" i="21"/>
  <c r="F32" i="21"/>
  <c r="F30" i="21"/>
  <c r="F65" i="21" l="1"/>
  <c r="F71" i="21" s="1"/>
  <c r="F96" i="20"/>
  <c r="F94" i="20"/>
  <c r="H101" i="20"/>
  <c r="F46" i="20"/>
  <c r="F40" i="20"/>
  <c r="F62" i="20" s="1"/>
  <c r="F67" i="20" s="1"/>
  <c r="F116" i="20" l="1"/>
  <c r="F119" i="20" s="1"/>
  <c r="F36" i="20"/>
  <c r="F38" i="1"/>
  <c r="F24" i="1"/>
  <c r="F57" i="1" s="1"/>
  <c r="F64" i="1" s="1"/>
  <c r="F70" i="1" s="1"/>
  <c r="F64" i="20" l="1"/>
  <c r="F62" i="1"/>
  <c r="F68" i="1" s="1"/>
  <c r="F56" i="27"/>
  <c r="F60" i="27" s="1"/>
  <c r="F62" i="27" s="1"/>
  <c r="H37" i="27"/>
  <c r="H46" i="27"/>
  <c r="H44" i="27"/>
  <c r="H48" i="27"/>
  <c r="H44" i="21"/>
  <c r="H50" i="21"/>
  <c r="H48" i="21"/>
  <c r="H46" i="21"/>
  <c r="H52" i="20"/>
  <c r="H45" i="20"/>
  <c r="H56" i="20"/>
  <c r="H54" i="20"/>
  <c r="H50" i="20"/>
  <c r="F69" i="20" l="1"/>
  <c r="F71" i="20" s="1"/>
</calcChain>
</file>

<file path=xl/sharedStrings.xml><?xml version="1.0" encoding="utf-8"?>
<sst xmlns="http://schemas.openxmlformats.org/spreadsheetml/2006/main" count="663" uniqueCount="267">
  <si>
    <t>Input</t>
  </si>
  <si>
    <t>Output</t>
  </si>
  <si>
    <t>Variable/parameter</t>
  </si>
  <si>
    <t>Unit</t>
  </si>
  <si>
    <t>Symbol</t>
  </si>
  <si>
    <t>[-]</t>
  </si>
  <si>
    <t>S</t>
  </si>
  <si>
    <t>Value</t>
  </si>
  <si>
    <t>O</t>
  </si>
  <si>
    <t>Available at: http://echa.europa.eu/en/guidance-documents/guidance-on-biocides-legislation/emission-scenario-documents</t>
  </si>
  <si>
    <t>Select</t>
  </si>
  <si>
    <t>d</t>
  </si>
  <si>
    <r>
      <t xml:space="preserve">S/D/O/P </t>
    </r>
    <r>
      <rPr>
        <i/>
        <vertAlign val="superscript"/>
        <sz val="10"/>
        <color rgb="FF0070C0"/>
        <rFont val="Verdana"/>
        <family val="2"/>
      </rPr>
      <t>1</t>
    </r>
  </si>
  <si>
    <t>1) S: data set; D: default; O: output; P: pick list</t>
  </si>
  <si>
    <t>D</t>
  </si>
  <si>
    <r>
      <t>m</t>
    </r>
    <r>
      <rPr>
        <vertAlign val="superscript"/>
        <sz val="10"/>
        <color theme="1"/>
        <rFont val="Verdana"/>
        <family val="2"/>
      </rPr>
      <t>2</t>
    </r>
  </si>
  <si>
    <t>??</t>
  </si>
  <si>
    <t>m</t>
  </si>
  <si>
    <t>kg</t>
  </si>
  <si>
    <r>
      <t>kg.d-</t>
    </r>
    <r>
      <rPr>
        <vertAlign val="superscript"/>
        <sz val="10"/>
        <color theme="1"/>
        <rFont val="Verdana"/>
        <family val="2"/>
      </rPr>
      <t>1</t>
    </r>
  </si>
  <si>
    <t>l</t>
  </si>
  <si>
    <r>
      <t>Elocal</t>
    </r>
    <r>
      <rPr>
        <vertAlign val="subscript"/>
        <sz val="10"/>
        <color theme="1"/>
        <rFont val="Verdana"/>
        <family val="2"/>
      </rPr>
      <t>water</t>
    </r>
  </si>
  <si>
    <t>D/S</t>
  </si>
  <si>
    <t>INDEX</t>
  </si>
  <si>
    <t>Version history</t>
  </si>
  <si>
    <t>Environmental Emission Scenarios for Product Type 14: Biocides used as rodenticides</t>
  </si>
  <si>
    <r>
      <t>Q</t>
    </r>
    <r>
      <rPr>
        <vertAlign val="subscript"/>
        <sz val="10"/>
        <color theme="1"/>
        <rFont val="Verdana"/>
        <family val="2"/>
      </rPr>
      <t>prod</t>
    </r>
  </si>
  <si>
    <r>
      <t>Fc</t>
    </r>
    <r>
      <rPr>
        <vertAlign val="subscript"/>
        <sz val="10"/>
        <color theme="1"/>
        <rFont val="Verdana"/>
        <family val="2"/>
      </rPr>
      <t xml:space="preserve">product </t>
    </r>
  </si>
  <si>
    <t>Number of emission days (realistic worst case during the control operation)</t>
  </si>
  <si>
    <t>Fraction of active ingredient metabolised</t>
  </si>
  <si>
    <r>
      <t>F</t>
    </r>
    <r>
      <rPr>
        <vertAlign val="subscript"/>
        <sz val="10"/>
        <color theme="1"/>
        <rFont val="Verdana"/>
        <family val="2"/>
      </rPr>
      <t>metab</t>
    </r>
  </si>
  <si>
    <t>a) no data on metabolism</t>
  </si>
  <si>
    <t>b) data on metabolism present</t>
  </si>
  <si>
    <t xml:space="preserve">Instructions for using the table: </t>
  </si>
  <si>
    <t>g</t>
  </si>
  <si>
    <r>
      <t>Fc</t>
    </r>
    <r>
      <rPr>
        <vertAlign val="subscript"/>
        <sz val="10"/>
        <color theme="1"/>
        <rFont val="Verdana"/>
        <family val="2"/>
      </rPr>
      <t xml:space="preserve">prod </t>
    </r>
  </si>
  <si>
    <t>Number of application sites</t>
  </si>
  <si>
    <r>
      <t>N</t>
    </r>
    <r>
      <rPr>
        <vertAlign val="subscript"/>
        <sz val="10"/>
        <color theme="1"/>
        <rFont val="Verdana"/>
        <family val="2"/>
      </rPr>
      <t>sites</t>
    </r>
  </si>
  <si>
    <r>
      <t>Elocal</t>
    </r>
    <r>
      <rPr>
        <vertAlign val="subscript"/>
        <sz val="10"/>
        <color theme="1"/>
        <rFont val="Verdana"/>
        <family val="2"/>
      </rPr>
      <t>soil-D-campaign</t>
    </r>
  </si>
  <si>
    <r>
      <t>AREA</t>
    </r>
    <r>
      <rPr>
        <vertAlign val="subscript"/>
        <sz val="10"/>
        <color theme="1"/>
        <rFont val="Verdana"/>
        <family val="2"/>
      </rPr>
      <t>exposed-D</t>
    </r>
  </si>
  <si>
    <t xml:space="preserve">Depth of exposed soil </t>
  </si>
  <si>
    <r>
      <t>DEPTH</t>
    </r>
    <r>
      <rPr>
        <vertAlign val="subscript"/>
        <sz val="10"/>
        <color theme="1"/>
        <rFont val="Verdana"/>
        <family val="2"/>
      </rPr>
      <t>soil</t>
    </r>
  </si>
  <si>
    <r>
      <t>RHO</t>
    </r>
    <r>
      <rPr>
        <vertAlign val="subscript"/>
        <sz val="10"/>
        <color theme="1"/>
        <rFont val="Verdana"/>
        <family val="2"/>
      </rPr>
      <t>soil</t>
    </r>
  </si>
  <si>
    <r>
      <t>Clocal</t>
    </r>
    <r>
      <rPr>
        <vertAlign val="subscript"/>
        <sz val="10"/>
        <color theme="1"/>
        <rFont val="Verdana"/>
        <family val="2"/>
      </rPr>
      <t>soil-D</t>
    </r>
  </si>
  <si>
    <t>Fraction released indirectly to soil</t>
  </si>
  <si>
    <r>
      <t>F</t>
    </r>
    <r>
      <rPr>
        <vertAlign val="subscript"/>
        <sz val="10"/>
        <color theme="1"/>
        <rFont val="Verdana"/>
        <family val="2"/>
      </rPr>
      <t>released-ID,soil</t>
    </r>
  </si>
  <si>
    <r>
      <t>AREA</t>
    </r>
    <r>
      <rPr>
        <vertAlign val="subscript"/>
        <sz val="10"/>
        <color theme="1"/>
        <rFont val="Verdana"/>
        <family val="2"/>
      </rPr>
      <t>exposed-ID</t>
    </r>
  </si>
  <si>
    <r>
      <t>Clocal</t>
    </r>
    <r>
      <rPr>
        <vertAlign val="subscript"/>
        <sz val="10"/>
        <color theme="1"/>
        <rFont val="Verdana"/>
        <family val="2"/>
      </rPr>
      <t>soil-ID</t>
    </r>
  </si>
  <si>
    <r>
      <t>Clocal</t>
    </r>
    <r>
      <rPr>
        <b/>
        <vertAlign val="subscript"/>
        <sz val="10"/>
        <color theme="1"/>
        <rFont val="Verdana"/>
        <family val="2"/>
      </rPr>
      <t>soil</t>
    </r>
    <r>
      <rPr>
        <b/>
        <sz val="10"/>
        <color theme="1"/>
        <rFont val="Verdana"/>
        <family val="2"/>
      </rPr>
      <t xml:space="preserve"> = Clocal</t>
    </r>
    <r>
      <rPr>
        <b/>
        <vertAlign val="subscript"/>
        <sz val="10"/>
        <color theme="1"/>
        <rFont val="Verdana"/>
        <family val="2"/>
      </rPr>
      <t>soil-D</t>
    </r>
    <r>
      <rPr>
        <b/>
        <sz val="10"/>
        <color theme="1"/>
        <rFont val="Verdana"/>
        <family val="2"/>
      </rPr>
      <t xml:space="preserve"> + Clocal</t>
    </r>
    <r>
      <rPr>
        <b/>
        <vertAlign val="subscript"/>
        <sz val="10"/>
        <color theme="1"/>
        <rFont val="Verdana"/>
        <family val="2"/>
      </rPr>
      <t>soil-ID</t>
    </r>
  </si>
  <si>
    <r>
      <t>Clocal</t>
    </r>
    <r>
      <rPr>
        <vertAlign val="subscript"/>
        <sz val="10"/>
        <color theme="1"/>
        <rFont val="Verdana"/>
        <family val="2"/>
      </rPr>
      <t>soil</t>
    </r>
  </si>
  <si>
    <t>Radius of exposed soil around the hole</t>
  </si>
  <si>
    <t>Radius of hole</t>
  </si>
  <si>
    <t>Length of exposed hole</t>
  </si>
  <si>
    <t>Soil volume exposed to rodenticide</t>
  </si>
  <si>
    <t>R</t>
  </si>
  <si>
    <t>r</t>
  </si>
  <si>
    <r>
      <t>N</t>
    </r>
    <r>
      <rPr>
        <vertAlign val="subscript"/>
        <sz val="10"/>
        <color theme="1"/>
        <rFont val="Verdana"/>
        <family val="2"/>
      </rPr>
      <t>app</t>
    </r>
  </si>
  <si>
    <t>Vapour pressure of a.i. (Pa)</t>
  </si>
  <si>
    <t>Total emission factor to air for field application (outdoor use)</t>
  </si>
  <si>
    <r>
      <t xml:space="preserve">24 h averaged source strength
Estd </t>
    </r>
    <r>
      <rPr>
        <b/>
        <vertAlign val="subscript"/>
        <sz val="10"/>
        <color theme="1"/>
        <rFont val="Verdana"/>
        <family val="2"/>
      </rPr>
      <t xml:space="preserve">field,air,24h
</t>
    </r>
    <r>
      <rPr>
        <b/>
        <sz val="10"/>
        <color theme="1"/>
        <rFont val="Verdana"/>
        <family val="2"/>
      </rPr>
      <t>based on 1kg.m</t>
    </r>
    <r>
      <rPr>
        <b/>
        <vertAlign val="superscript"/>
        <sz val="10"/>
        <color theme="1"/>
        <rFont val="Verdana"/>
        <family val="2"/>
      </rPr>
      <t>-2</t>
    </r>
  </si>
  <si>
    <t>Air height</t>
  </si>
  <si>
    <t>Number of applications</t>
  </si>
  <si>
    <r>
      <rPr>
        <b/>
        <sz val="11"/>
        <color theme="1"/>
        <rFont val="Verdana"/>
        <family val="2"/>
      </rPr>
      <t>Reference document:</t>
    </r>
    <r>
      <rPr>
        <sz val="11"/>
        <color theme="1"/>
        <rFont val="Verdana"/>
        <family val="2"/>
      </rPr>
      <t xml:space="preserve"> </t>
    </r>
  </si>
  <si>
    <t>The default values can be overwritten. Once overwritten, in order to revert to the default values, these need to be manually introduced. Alternatively replace this worksheet by copying the one from the excel file in ECHA website.</t>
  </si>
  <si>
    <t>References / Calculation formulas / Explanations</t>
  </si>
  <si>
    <t>Spreadsheet "PT14 - open areas"</t>
  </si>
  <si>
    <r>
      <t>F</t>
    </r>
    <r>
      <rPr>
        <vertAlign val="subscript"/>
        <sz val="10"/>
        <color theme="1"/>
        <rFont val="Verdana"/>
        <family val="2"/>
      </rPr>
      <t>released-D, soil</t>
    </r>
  </si>
  <si>
    <t>2. The output values will be automatically calculated.</t>
  </si>
  <si>
    <t>Note:</t>
  </si>
  <si>
    <t>Exposure scenario for a sewer system (ESD §3.3, p.30)</t>
  </si>
  <si>
    <t>Amount of product applied in one cesspool</t>
  </si>
  <si>
    <t>Fraction of product replenished</t>
  </si>
  <si>
    <t>Amount of product replenished in one cesspool at the first inspection</t>
  </si>
  <si>
    <r>
      <t>F</t>
    </r>
    <r>
      <rPr>
        <vertAlign val="subscript"/>
        <sz val="10"/>
        <color theme="1"/>
        <rFont val="Verdana"/>
        <family val="2"/>
      </rPr>
      <t>rep</t>
    </r>
  </si>
  <si>
    <r>
      <t>Q</t>
    </r>
    <r>
      <rPr>
        <vertAlign val="subscript"/>
        <sz val="10"/>
        <color theme="1"/>
        <rFont val="Verdana"/>
        <family val="2"/>
      </rPr>
      <t>prod,rep</t>
    </r>
  </si>
  <si>
    <t>Number of cesspools treated</t>
  </si>
  <si>
    <r>
      <t>N</t>
    </r>
    <r>
      <rPr>
        <vertAlign val="subscript"/>
        <sz val="10"/>
        <color theme="1"/>
        <rFont val="Verdana"/>
        <family val="2"/>
      </rPr>
      <t>cesspools,treated</t>
    </r>
  </si>
  <si>
    <t xml:space="preserve">Fraction of substance in product </t>
  </si>
  <si>
    <t>Fraction of substance released directly</t>
  </si>
  <si>
    <t>Fraction of substance metabolised</t>
  </si>
  <si>
    <r>
      <t>F</t>
    </r>
    <r>
      <rPr>
        <vertAlign val="subscript"/>
        <sz val="10"/>
        <color theme="1"/>
        <rFont val="Verdana"/>
        <family val="2"/>
      </rPr>
      <t>release-D</t>
    </r>
  </si>
  <si>
    <r>
      <t>F</t>
    </r>
    <r>
      <rPr>
        <vertAlign val="subscript"/>
        <sz val="10"/>
        <color theme="1"/>
        <rFont val="Verdana"/>
        <family val="2"/>
      </rPr>
      <t>released-ID</t>
    </r>
  </si>
  <si>
    <t>Fraction of substance released indirectly</t>
  </si>
  <si>
    <r>
      <rPr>
        <b/>
        <sz val="10"/>
        <color theme="1"/>
        <rFont val="Verdana"/>
        <family val="2"/>
      </rPr>
      <t>F</t>
    </r>
    <r>
      <rPr>
        <b/>
        <vertAlign val="subscript"/>
        <sz val="10"/>
        <color theme="1"/>
        <rFont val="Verdana"/>
        <family val="2"/>
      </rPr>
      <t>released-ID</t>
    </r>
    <r>
      <rPr>
        <sz val="10"/>
        <color theme="1"/>
        <rFont val="Verdana"/>
        <family val="2"/>
      </rPr>
      <t xml:space="preserve"> = 0.6 * (1 - F</t>
    </r>
    <r>
      <rPr>
        <vertAlign val="subscript"/>
        <sz val="10"/>
        <color theme="1"/>
        <rFont val="Verdana"/>
        <family val="2"/>
      </rPr>
      <t>metab</t>
    </r>
    <r>
      <rPr>
        <sz val="10"/>
        <color theme="1"/>
        <rFont val="Verdana"/>
        <family val="2"/>
      </rPr>
      <t>)</t>
    </r>
  </si>
  <si>
    <t>Local emission to wastewater</t>
  </si>
  <si>
    <r>
      <t>T</t>
    </r>
    <r>
      <rPr>
        <vertAlign val="subscript"/>
        <sz val="10"/>
        <color theme="1"/>
        <rFont val="Verdana"/>
        <family val="2"/>
      </rPr>
      <t>emission</t>
    </r>
  </si>
  <si>
    <r>
      <rPr>
        <b/>
        <sz val="10"/>
        <color theme="1"/>
        <rFont val="Verdana"/>
        <family val="2"/>
      </rPr>
      <t>Elocal</t>
    </r>
    <r>
      <rPr>
        <b/>
        <vertAlign val="subscript"/>
        <sz val="10"/>
        <color theme="1"/>
        <rFont val="Verdana"/>
        <family val="2"/>
      </rPr>
      <t xml:space="preserve">water </t>
    </r>
    <r>
      <rPr>
        <sz val="10"/>
        <color theme="1"/>
        <rFont val="Verdana"/>
        <family val="2"/>
      </rPr>
      <t>= Q</t>
    </r>
    <r>
      <rPr>
        <vertAlign val="subscript"/>
        <sz val="10"/>
        <color theme="1"/>
        <rFont val="Verdana"/>
        <family val="2"/>
      </rPr>
      <t>prod,rep</t>
    </r>
    <r>
      <rPr>
        <sz val="10"/>
        <color theme="1"/>
        <rFont val="Verdana"/>
        <family val="2"/>
      </rPr>
      <t xml:space="preserve"> * Fc</t>
    </r>
    <r>
      <rPr>
        <vertAlign val="subscript"/>
        <sz val="10"/>
        <color theme="1"/>
        <rFont val="Verdana"/>
        <family val="2"/>
      </rPr>
      <t>product</t>
    </r>
    <r>
      <rPr>
        <sz val="10"/>
        <color theme="1"/>
        <rFont val="Verdana"/>
        <family val="2"/>
      </rPr>
      <t xml:space="preserve"> * N</t>
    </r>
    <r>
      <rPr>
        <vertAlign val="subscript"/>
        <sz val="10"/>
        <color theme="1"/>
        <rFont val="Verdana"/>
        <family val="2"/>
      </rPr>
      <t>cesspools,treated</t>
    </r>
    <r>
      <rPr>
        <sz val="10"/>
        <color theme="1"/>
        <rFont val="Verdana"/>
        <family val="2"/>
      </rPr>
      <t xml:space="preserve"> * (F</t>
    </r>
    <r>
      <rPr>
        <vertAlign val="subscript"/>
        <sz val="10"/>
        <color theme="1"/>
        <rFont val="Verdana"/>
        <family val="2"/>
      </rPr>
      <t>released-D</t>
    </r>
    <r>
      <rPr>
        <sz val="10"/>
        <color theme="1"/>
        <rFont val="Verdana"/>
        <family val="2"/>
      </rPr>
      <t xml:space="preserve"> + F</t>
    </r>
    <r>
      <rPr>
        <vertAlign val="subscript"/>
        <sz val="10"/>
        <color theme="1"/>
        <rFont val="Verdana"/>
        <family val="2"/>
      </rPr>
      <t>released-ID</t>
    </r>
    <r>
      <rPr>
        <sz val="10"/>
        <color theme="1"/>
        <rFont val="Verdana"/>
        <family val="2"/>
      </rPr>
      <t>) / T</t>
    </r>
    <r>
      <rPr>
        <vertAlign val="subscript"/>
        <sz val="10"/>
        <color theme="1"/>
        <rFont val="Verdana"/>
        <family val="2"/>
      </rPr>
      <t>emission</t>
    </r>
  </si>
  <si>
    <t>Additional parameters needed to calculate concentrations in surface water due to applications in mixed water and rainwater sewer systems and direct discharge to surface water bodies</t>
  </si>
  <si>
    <t>Effluent discharge rate of mixed water sewer</t>
  </si>
  <si>
    <t>Effluent discharge rate of rainwater sewer</t>
  </si>
  <si>
    <t>Solids-water partitioning coefficient of suspended matter</t>
  </si>
  <si>
    <t>Concentration of suspended matter in the river</t>
  </si>
  <si>
    <t>Dilution factor</t>
  </si>
  <si>
    <t>Concentration in mixed water</t>
  </si>
  <si>
    <t>Concentration in rainwater</t>
  </si>
  <si>
    <t>DILUTION</t>
  </si>
  <si>
    <t>Final output</t>
  </si>
  <si>
    <t>Local concentration in surface water due to emission from mixed water sewer</t>
  </si>
  <si>
    <t>Local concentration in surface water due to emission from rainwater sewer</t>
  </si>
  <si>
    <t>Exposure scenarios in and around buildings (ESD § 3.4, p.37)</t>
  </si>
  <si>
    <t>Amount of product used at each refill for one bait station/box</t>
  </si>
  <si>
    <t>Spreadsheet "PT14 - in and around buildings"</t>
  </si>
  <si>
    <t xml:space="preserve">Rodent to be controlled </t>
  </si>
  <si>
    <t>Rat</t>
  </si>
  <si>
    <t>Mice</t>
  </si>
  <si>
    <t>Rodent to be controlled</t>
  </si>
  <si>
    <t>Fraction of substance released directly to soil</t>
  </si>
  <si>
    <t>Type of bait formulation</t>
  </si>
  <si>
    <t>Bagged baits, drinking through</t>
  </si>
  <si>
    <t>Loose baits</t>
  </si>
  <si>
    <t>Fraction of substance released</t>
  </si>
  <si>
    <r>
      <rPr>
        <b/>
        <sz val="10"/>
        <color theme="1"/>
        <rFont val="Verdana"/>
        <family val="2"/>
      </rPr>
      <t>F</t>
    </r>
    <r>
      <rPr>
        <b/>
        <vertAlign val="subscript"/>
        <sz val="10"/>
        <color theme="1"/>
        <rFont val="Verdana"/>
        <family val="2"/>
      </rPr>
      <t>released-ID,soil</t>
    </r>
    <r>
      <rPr>
        <sz val="10"/>
        <color theme="1"/>
        <rFont val="Verdana"/>
        <family val="2"/>
      </rPr>
      <t xml:space="preserve"> = 0.9 * (1 - F</t>
    </r>
    <r>
      <rPr>
        <vertAlign val="subscript"/>
        <sz val="10"/>
        <color theme="1"/>
        <rFont val="Verdana"/>
        <family val="2"/>
      </rPr>
      <t>metab</t>
    </r>
    <r>
      <rPr>
        <sz val="10"/>
        <color theme="1"/>
        <rFont val="Verdana"/>
        <family val="2"/>
      </rPr>
      <t>)</t>
    </r>
  </si>
  <si>
    <t>Rodenticide emissions to soil due to use around buildings on unpaved ground</t>
  </si>
  <si>
    <t>Soil area exposed directly</t>
  </si>
  <si>
    <t>Soil area exposed indirectly</t>
  </si>
  <si>
    <t>Bulk density of wet soil</t>
  </si>
  <si>
    <r>
      <t>kg</t>
    </r>
    <r>
      <rPr>
        <vertAlign val="subscript"/>
        <sz val="10"/>
        <color theme="1"/>
        <rFont val="Verdana"/>
        <family val="2"/>
      </rPr>
      <t>wwt</t>
    </r>
    <r>
      <rPr>
        <sz val="10"/>
        <color theme="1"/>
        <rFont val="Verdana"/>
        <family val="2"/>
      </rPr>
      <t>.m</t>
    </r>
    <r>
      <rPr>
        <vertAlign val="superscript"/>
        <sz val="10"/>
        <color theme="1"/>
        <rFont val="Verdana"/>
        <family val="2"/>
      </rPr>
      <t>-3</t>
    </r>
  </si>
  <si>
    <t>Number of applications (initial baiting+refillings)</t>
  </si>
  <si>
    <r>
      <t>N</t>
    </r>
    <r>
      <rPr>
        <vertAlign val="subscript"/>
        <sz val="10"/>
        <color theme="1"/>
        <rFont val="Verdana"/>
        <family val="2"/>
      </rPr>
      <t>appl</t>
    </r>
  </si>
  <si>
    <t>Intermediate calculation</t>
  </si>
  <si>
    <t>Concentrations</t>
  </si>
  <si>
    <t>Local direct emission of substance to soil from a campaign</t>
  </si>
  <si>
    <t>Local indirect emission of substance to soil from a campaign</t>
  </si>
  <si>
    <r>
      <t>Elocal</t>
    </r>
    <r>
      <rPr>
        <vertAlign val="subscript"/>
        <sz val="10"/>
        <color theme="1"/>
        <rFont val="Verdana"/>
        <family val="2"/>
      </rPr>
      <t>soil-ID-campaign</t>
    </r>
  </si>
  <si>
    <r>
      <rPr>
        <b/>
        <sz val="10"/>
        <color theme="1"/>
        <rFont val="Verdana"/>
        <family val="2"/>
      </rPr>
      <t>Elocal</t>
    </r>
    <r>
      <rPr>
        <b/>
        <vertAlign val="subscript"/>
        <sz val="10"/>
        <color theme="1"/>
        <rFont val="Verdana"/>
        <family val="2"/>
      </rPr>
      <t>soil-D-campaign</t>
    </r>
    <r>
      <rPr>
        <sz val="10"/>
        <color theme="1"/>
        <rFont val="Verdana"/>
        <family val="2"/>
      </rPr>
      <t xml:space="preserve"> = Q</t>
    </r>
    <r>
      <rPr>
        <vertAlign val="subscript"/>
        <sz val="10"/>
        <color theme="1"/>
        <rFont val="Verdana"/>
        <family val="2"/>
      </rPr>
      <t>prod</t>
    </r>
    <r>
      <rPr>
        <sz val="10"/>
        <color theme="1"/>
        <rFont val="Verdana"/>
        <family val="2"/>
      </rPr>
      <t xml:space="preserve"> * Fc</t>
    </r>
    <r>
      <rPr>
        <vertAlign val="subscript"/>
        <sz val="10"/>
        <color theme="1"/>
        <rFont val="Verdana"/>
        <family val="2"/>
      </rPr>
      <t>prod</t>
    </r>
    <r>
      <rPr>
        <sz val="10"/>
        <color theme="1"/>
        <rFont val="Verdana"/>
        <family val="2"/>
      </rPr>
      <t xml:space="preserve"> * N</t>
    </r>
    <r>
      <rPr>
        <vertAlign val="subscript"/>
        <sz val="10"/>
        <color theme="1"/>
        <rFont val="Verdana"/>
        <family val="2"/>
      </rPr>
      <t>appl</t>
    </r>
    <r>
      <rPr>
        <sz val="10"/>
        <color theme="1"/>
        <rFont val="Verdana"/>
        <family val="2"/>
      </rPr>
      <t xml:space="preserve"> *</t>
    </r>
    <r>
      <rPr>
        <sz val="10"/>
        <color theme="1"/>
        <rFont val="Verdana"/>
        <family val="2"/>
      </rPr>
      <t xml:space="preserve"> F</t>
    </r>
    <r>
      <rPr>
        <vertAlign val="subscript"/>
        <sz val="10"/>
        <color theme="1"/>
        <rFont val="Verdana"/>
        <family val="2"/>
      </rPr>
      <t>released-D,soil</t>
    </r>
  </si>
  <si>
    <r>
      <rPr>
        <b/>
        <sz val="10"/>
        <color theme="1"/>
        <rFont val="Verdana"/>
        <family val="2"/>
      </rPr>
      <t>Elocal</t>
    </r>
    <r>
      <rPr>
        <b/>
        <vertAlign val="subscript"/>
        <sz val="10"/>
        <color theme="1"/>
        <rFont val="Verdana"/>
        <family val="2"/>
      </rPr>
      <t>soil-ID-campaign</t>
    </r>
    <r>
      <rPr>
        <sz val="10"/>
        <color theme="1"/>
        <rFont val="Verdana"/>
        <family val="2"/>
      </rPr>
      <t xml:space="preserve"> = Q</t>
    </r>
    <r>
      <rPr>
        <vertAlign val="subscript"/>
        <sz val="10"/>
        <color theme="1"/>
        <rFont val="Verdana"/>
        <family val="2"/>
      </rPr>
      <t>prod</t>
    </r>
    <r>
      <rPr>
        <sz val="10"/>
        <color theme="1"/>
        <rFont val="Verdana"/>
        <family val="2"/>
      </rPr>
      <t xml:space="preserve"> * Fc</t>
    </r>
    <r>
      <rPr>
        <vertAlign val="subscript"/>
        <sz val="10"/>
        <color theme="1"/>
        <rFont val="Verdana"/>
        <family val="2"/>
      </rPr>
      <t>prod</t>
    </r>
    <r>
      <rPr>
        <sz val="10"/>
        <color theme="1"/>
        <rFont val="Verdana"/>
        <family val="2"/>
      </rPr>
      <t xml:space="preserve"> * N</t>
    </r>
    <r>
      <rPr>
        <vertAlign val="subscript"/>
        <sz val="10"/>
        <color theme="1"/>
        <rFont val="Verdana"/>
        <family val="2"/>
      </rPr>
      <t>sites</t>
    </r>
    <r>
      <rPr>
        <sz val="10"/>
        <color theme="1"/>
        <rFont val="Verdana"/>
        <family val="2"/>
      </rPr>
      <t xml:space="preserve"> * N</t>
    </r>
    <r>
      <rPr>
        <vertAlign val="subscript"/>
        <sz val="10"/>
        <color theme="1"/>
        <rFont val="Verdana"/>
        <family val="2"/>
      </rPr>
      <t>appl</t>
    </r>
    <r>
      <rPr>
        <sz val="10"/>
        <color theme="1"/>
        <rFont val="Verdana"/>
        <family val="2"/>
      </rPr>
      <t xml:space="preserve"> * F</t>
    </r>
    <r>
      <rPr>
        <vertAlign val="subscript"/>
        <sz val="10"/>
        <color theme="1"/>
        <rFont val="Verdana"/>
        <family val="2"/>
      </rPr>
      <t>released-ID,soil</t>
    </r>
  </si>
  <si>
    <t>Local concentration in soil resulting from indirect exposure</t>
  </si>
  <si>
    <t>Local concentration in soil resulting from direct exposure</t>
  </si>
  <si>
    <t>Total local concentration in soil resulting from direct plus indirect exposure</t>
  </si>
  <si>
    <r>
      <t>mg.kgwwt-</t>
    </r>
    <r>
      <rPr>
        <vertAlign val="superscript"/>
        <sz val="10"/>
        <color theme="1"/>
        <rFont val="Verdana"/>
        <family val="2"/>
      </rPr>
      <t>1</t>
    </r>
  </si>
  <si>
    <r>
      <rPr>
        <b/>
        <sz val="10"/>
        <color theme="1"/>
        <rFont val="Verdana"/>
        <family val="2"/>
      </rPr>
      <t>Clocal</t>
    </r>
    <r>
      <rPr>
        <b/>
        <vertAlign val="subscript"/>
        <sz val="10"/>
        <color theme="1"/>
        <rFont val="Verdana"/>
        <family val="2"/>
      </rPr>
      <t>soil-D</t>
    </r>
    <r>
      <rPr>
        <sz val="10"/>
        <color theme="1"/>
        <rFont val="Verdana"/>
        <family val="2"/>
      </rPr>
      <t xml:space="preserve"> = Elocal</t>
    </r>
    <r>
      <rPr>
        <vertAlign val="subscript"/>
        <sz val="10"/>
        <color theme="1"/>
        <rFont val="Verdana"/>
        <family val="2"/>
      </rPr>
      <t>soil-D-campaign</t>
    </r>
    <r>
      <rPr>
        <sz val="10"/>
        <color theme="1"/>
        <rFont val="Verdana"/>
        <family val="2"/>
      </rPr>
      <t xml:space="preserve"> * 10</t>
    </r>
    <r>
      <rPr>
        <vertAlign val="superscript"/>
        <sz val="10"/>
        <color theme="1"/>
        <rFont val="Verdana"/>
        <family val="2"/>
      </rPr>
      <t>3</t>
    </r>
    <r>
      <rPr>
        <sz val="10"/>
        <color theme="1"/>
        <rFont val="Verdana"/>
        <family val="2"/>
      </rPr>
      <t xml:space="preserve"> / (AREA</t>
    </r>
    <r>
      <rPr>
        <vertAlign val="subscript"/>
        <sz val="10"/>
        <color theme="1"/>
        <rFont val="Verdana"/>
        <family val="2"/>
      </rPr>
      <t>exposed-D</t>
    </r>
    <r>
      <rPr>
        <sz val="10"/>
        <color theme="1"/>
        <rFont val="Verdana"/>
        <family val="2"/>
      </rPr>
      <t xml:space="preserve"> * DEPTH</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t>
    </r>
  </si>
  <si>
    <r>
      <rPr>
        <b/>
        <sz val="10"/>
        <color theme="1"/>
        <rFont val="Verdana"/>
        <family val="2"/>
      </rPr>
      <t>Clocal</t>
    </r>
    <r>
      <rPr>
        <b/>
        <vertAlign val="subscript"/>
        <sz val="10"/>
        <color theme="1"/>
        <rFont val="Verdana"/>
        <family val="2"/>
      </rPr>
      <t>soil-ID</t>
    </r>
    <r>
      <rPr>
        <sz val="10"/>
        <color theme="1"/>
        <rFont val="Verdana"/>
        <family val="2"/>
      </rPr>
      <t xml:space="preserve"> = Elocal</t>
    </r>
    <r>
      <rPr>
        <vertAlign val="subscript"/>
        <sz val="10"/>
        <color theme="1"/>
        <rFont val="Verdana"/>
        <family val="2"/>
      </rPr>
      <t>soil-ID-campaign</t>
    </r>
    <r>
      <rPr>
        <sz val="10"/>
        <color theme="1"/>
        <rFont val="Verdana"/>
        <family val="2"/>
      </rPr>
      <t xml:space="preserve"> * 10</t>
    </r>
    <r>
      <rPr>
        <vertAlign val="superscript"/>
        <sz val="10"/>
        <color theme="1"/>
        <rFont val="Verdana"/>
        <family val="2"/>
      </rPr>
      <t>3</t>
    </r>
    <r>
      <rPr>
        <sz val="10"/>
        <color theme="1"/>
        <rFont val="Verdana"/>
        <family val="2"/>
      </rPr>
      <t xml:space="preserve"> / (AREA</t>
    </r>
    <r>
      <rPr>
        <vertAlign val="subscript"/>
        <sz val="10"/>
        <color theme="1"/>
        <rFont val="Verdana"/>
        <family val="2"/>
      </rPr>
      <t>exposed-ID</t>
    </r>
    <r>
      <rPr>
        <sz val="10"/>
        <color theme="1"/>
        <rFont val="Verdana"/>
        <family val="2"/>
      </rPr>
      <t xml:space="preserve"> * DEPTH</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t>
    </r>
  </si>
  <si>
    <t>Rodenticide emissions to soil due to use in buildings and emissions to soil via rat carcasses, urine and faeces</t>
  </si>
  <si>
    <t>Type of bait formulation (for outdoor applications)</t>
  </si>
  <si>
    <t>Type of bait formulation (for indoor applications)</t>
  </si>
  <si>
    <t>Solid baits, drinking through</t>
  </si>
  <si>
    <t>Contact formulation</t>
  </si>
  <si>
    <t xml:space="preserve">Number of application sites </t>
  </si>
  <si>
    <t>Amount of product used at each refill for one bait station/box (solid bait and drinking trough) /per building (contact formulation)</t>
  </si>
  <si>
    <r>
      <rPr>
        <b/>
        <sz val="10"/>
        <color theme="1"/>
        <rFont val="Verdana"/>
        <family val="2"/>
      </rPr>
      <t>F</t>
    </r>
    <r>
      <rPr>
        <b/>
        <vertAlign val="subscript"/>
        <sz val="10"/>
        <color theme="1"/>
        <rFont val="Verdana"/>
        <family val="2"/>
      </rPr>
      <t>released-ID,soil</t>
    </r>
    <r>
      <rPr>
        <sz val="10"/>
        <color theme="1"/>
        <rFont val="Verdana"/>
        <family val="2"/>
      </rPr>
      <t xml:space="preserve"> = 0.5 * (1 - F</t>
    </r>
    <r>
      <rPr>
        <vertAlign val="subscript"/>
        <sz val="10"/>
        <color theme="1"/>
        <rFont val="Verdana"/>
        <family val="2"/>
      </rPr>
      <t>metab</t>
    </r>
    <r>
      <rPr>
        <sz val="10"/>
        <color theme="1"/>
        <rFont val="Verdana"/>
        <family val="2"/>
      </rPr>
      <t>)</t>
    </r>
  </si>
  <si>
    <t>Exposure scenarios for open areas (ESD § 3.5, p.50)</t>
  </si>
  <si>
    <t xml:space="preserve">Fraction of substance released directly to soil during use </t>
  </si>
  <si>
    <r>
      <t>F</t>
    </r>
    <r>
      <rPr>
        <vertAlign val="subscript"/>
        <sz val="10"/>
        <color theme="1"/>
        <rFont val="Verdana"/>
        <family val="2"/>
      </rPr>
      <t>release-D, soil, appl</t>
    </r>
  </si>
  <si>
    <r>
      <t>F</t>
    </r>
    <r>
      <rPr>
        <vertAlign val="subscript"/>
        <sz val="10"/>
        <color theme="1"/>
        <rFont val="Verdana"/>
        <family val="2"/>
      </rPr>
      <t>release-D, soil, use</t>
    </r>
  </si>
  <si>
    <t>Additional parameters needed to calculate concentrations in soil</t>
  </si>
  <si>
    <t>Local emission of substance to soil from a campaign</t>
  </si>
  <si>
    <r>
      <t>Elocal</t>
    </r>
    <r>
      <rPr>
        <vertAlign val="subscript"/>
        <sz val="10"/>
        <color theme="1"/>
        <rFont val="Verdana"/>
        <family val="2"/>
      </rPr>
      <t>soil-D</t>
    </r>
  </si>
  <si>
    <t>Type of bait formulation (for open areas)</t>
  </si>
  <si>
    <t>Loose solid baits directly applied into rodent burrows</t>
  </si>
  <si>
    <t>Gassing formulations</t>
  </si>
  <si>
    <t>n.a.</t>
  </si>
  <si>
    <t>Fraction released directly during application</t>
  </si>
  <si>
    <t>Fraction released directly during use</t>
  </si>
  <si>
    <t>Bagged solid baits applied in bait boxes</t>
  </si>
  <si>
    <t>Loose solid baits applied in bait boxes</t>
  </si>
  <si>
    <t>Fraction of substance released directly to soil during application</t>
  </si>
  <si>
    <t>Fraction of gas formed from the precursor product</t>
  </si>
  <si>
    <r>
      <t>Fc</t>
    </r>
    <r>
      <rPr>
        <vertAlign val="subscript"/>
        <sz val="10"/>
        <color theme="1"/>
        <rFont val="Verdana"/>
        <family val="2"/>
      </rPr>
      <t>gas</t>
    </r>
  </si>
  <si>
    <t>Compound</t>
  </si>
  <si>
    <t>Fcgas</t>
  </si>
  <si>
    <t>Aluminium phosphide</t>
  </si>
  <si>
    <t>Magnesium phosphide</t>
  </si>
  <si>
    <t>Calcium phosphide</t>
  </si>
  <si>
    <t>Rodenticide gas</t>
  </si>
  <si>
    <t>Bait boxes</t>
  </si>
  <si>
    <r>
      <rPr>
        <i/>
        <u/>
        <sz val="10"/>
        <color theme="1"/>
        <rFont val="Verdana"/>
        <family val="2"/>
      </rPr>
      <t>Burrow baiting with solid baits</t>
    </r>
    <r>
      <rPr>
        <sz val="10"/>
        <color theme="1"/>
        <rFont val="Verdana"/>
        <family val="2"/>
      </rPr>
      <t xml:space="preserve">: </t>
    </r>
    <r>
      <rPr>
        <b/>
        <sz val="10"/>
        <color theme="1"/>
        <rFont val="Verdana"/>
        <family val="2"/>
      </rPr>
      <t>Elocal</t>
    </r>
    <r>
      <rPr>
        <b/>
        <vertAlign val="subscript"/>
        <sz val="10"/>
        <color theme="1"/>
        <rFont val="Verdana"/>
        <family val="2"/>
      </rPr>
      <t>soil-D</t>
    </r>
    <r>
      <rPr>
        <sz val="10"/>
        <color theme="1"/>
        <rFont val="Verdana"/>
        <family val="2"/>
      </rPr>
      <t xml:space="preserve"> = Q</t>
    </r>
    <r>
      <rPr>
        <vertAlign val="subscript"/>
        <sz val="10"/>
        <color theme="1"/>
        <rFont val="Verdana"/>
        <family val="2"/>
      </rPr>
      <t>prod</t>
    </r>
    <r>
      <rPr>
        <sz val="10"/>
        <color theme="1"/>
        <rFont val="Verdana"/>
        <family val="2"/>
      </rPr>
      <t xml:space="preserve"> * Fc</t>
    </r>
    <r>
      <rPr>
        <vertAlign val="subscript"/>
        <sz val="10"/>
        <color theme="1"/>
        <rFont val="Verdana"/>
        <family val="2"/>
      </rPr>
      <t>prod</t>
    </r>
    <r>
      <rPr>
        <sz val="10"/>
        <color theme="1"/>
        <rFont val="Verdana"/>
        <family val="2"/>
      </rPr>
      <t xml:space="preserve"> * N</t>
    </r>
    <r>
      <rPr>
        <vertAlign val="subscript"/>
        <sz val="10"/>
        <color theme="1"/>
        <rFont val="Verdana"/>
        <family val="2"/>
      </rPr>
      <t>sites</t>
    </r>
    <r>
      <rPr>
        <sz val="10"/>
        <color theme="1"/>
        <rFont val="Verdana"/>
        <family val="2"/>
      </rPr>
      <t xml:space="preserve"> * N</t>
    </r>
    <r>
      <rPr>
        <vertAlign val="subscript"/>
        <sz val="10"/>
        <color theme="1"/>
        <rFont val="Verdana"/>
        <family val="2"/>
      </rPr>
      <t>appl</t>
    </r>
    <r>
      <rPr>
        <sz val="10"/>
        <color theme="1"/>
        <rFont val="Verdana"/>
        <family val="2"/>
      </rPr>
      <t xml:space="preserve"> * (F</t>
    </r>
    <r>
      <rPr>
        <vertAlign val="subscript"/>
        <sz val="10"/>
        <color theme="1"/>
        <rFont val="Verdana"/>
        <family val="2"/>
      </rPr>
      <t>release-D,soil,appl</t>
    </r>
    <r>
      <rPr>
        <sz val="10"/>
        <color theme="1"/>
        <rFont val="Verdana"/>
        <family val="2"/>
      </rPr>
      <t xml:space="preserve"> + F</t>
    </r>
    <r>
      <rPr>
        <vertAlign val="subscript"/>
        <sz val="10"/>
        <color theme="1"/>
        <rFont val="Verdana"/>
        <family val="2"/>
      </rPr>
      <t>release-D,soil,use</t>
    </r>
    <r>
      <rPr>
        <sz val="10"/>
        <color theme="1"/>
        <rFont val="Verdana"/>
        <family val="2"/>
      </rPr>
      <t xml:space="preserve">)
</t>
    </r>
    <r>
      <rPr>
        <i/>
        <u/>
        <sz val="10"/>
        <color theme="1"/>
        <rFont val="Verdana"/>
        <family val="2"/>
      </rPr>
      <t>Bait boxes</t>
    </r>
    <r>
      <rPr>
        <sz val="10"/>
        <color theme="1"/>
        <rFont val="Verdana"/>
        <family val="2"/>
      </rPr>
      <t xml:space="preserve">: </t>
    </r>
    <r>
      <rPr>
        <b/>
        <sz val="10"/>
        <color theme="1"/>
        <rFont val="Verdana"/>
        <family val="2"/>
      </rPr>
      <t>Elocal</t>
    </r>
    <r>
      <rPr>
        <b/>
        <vertAlign val="subscript"/>
        <sz val="10"/>
        <color theme="1"/>
        <rFont val="Verdana"/>
        <family val="2"/>
      </rPr>
      <t>soil-D</t>
    </r>
    <r>
      <rPr>
        <sz val="10"/>
        <color theme="1"/>
        <rFont val="Verdana"/>
        <family val="2"/>
      </rPr>
      <t xml:space="preserve"> = Q</t>
    </r>
    <r>
      <rPr>
        <vertAlign val="subscript"/>
        <sz val="10"/>
        <color theme="1"/>
        <rFont val="Verdana"/>
        <family val="2"/>
      </rPr>
      <t>prod</t>
    </r>
    <r>
      <rPr>
        <sz val="10"/>
        <color theme="1"/>
        <rFont val="Verdana"/>
        <family val="2"/>
      </rPr>
      <t xml:space="preserve"> * Fc</t>
    </r>
    <r>
      <rPr>
        <vertAlign val="subscript"/>
        <sz val="10"/>
        <color theme="1"/>
        <rFont val="Verdana"/>
        <family val="2"/>
      </rPr>
      <t>prod</t>
    </r>
    <r>
      <rPr>
        <sz val="10"/>
        <color theme="1"/>
        <rFont val="Verdana"/>
        <family val="2"/>
      </rPr>
      <t xml:space="preserve"> * N</t>
    </r>
    <r>
      <rPr>
        <vertAlign val="subscript"/>
        <sz val="10"/>
        <color theme="1"/>
        <rFont val="Verdana"/>
        <family val="2"/>
      </rPr>
      <t>appl</t>
    </r>
    <r>
      <rPr>
        <sz val="10"/>
        <color theme="1"/>
        <rFont val="Verdana"/>
        <family val="2"/>
      </rPr>
      <t xml:space="preserve"> * F</t>
    </r>
    <r>
      <rPr>
        <vertAlign val="subscript"/>
        <sz val="10"/>
        <color theme="1"/>
        <rFont val="Verdana"/>
        <family val="2"/>
      </rPr>
      <t xml:space="preserve">release-D,soil,use
</t>
    </r>
    <r>
      <rPr>
        <i/>
        <u/>
        <sz val="10"/>
        <color theme="1"/>
        <rFont val="Verdana"/>
        <family val="2"/>
      </rPr>
      <t>Gassing formulations</t>
    </r>
    <r>
      <rPr>
        <sz val="10"/>
        <color theme="1"/>
        <rFont val="Verdana"/>
        <family val="2"/>
      </rPr>
      <t xml:space="preserve">: </t>
    </r>
    <r>
      <rPr>
        <b/>
        <sz val="10"/>
        <color theme="1"/>
        <rFont val="Verdana"/>
        <family val="2"/>
      </rPr>
      <t>Elocal</t>
    </r>
    <r>
      <rPr>
        <b/>
        <vertAlign val="subscript"/>
        <sz val="10"/>
        <color theme="1"/>
        <rFont val="Verdana"/>
        <family val="2"/>
      </rPr>
      <t>soil-D</t>
    </r>
    <r>
      <rPr>
        <sz val="10"/>
        <color theme="1"/>
        <rFont val="Verdana"/>
        <family val="2"/>
      </rPr>
      <t xml:space="preserve"> = Q</t>
    </r>
    <r>
      <rPr>
        <vertAlign val="subscript"/>
        <sz val="10"/>
        <color theme="1"/>
        <rFont val="Verdana"/>
        <family val="2"/>
      </rPr>
      <t>prod</t>
    </r>
    <r>
      <rPr>
        <sz val="10"/>
        <color theme="1"/>
        <rFont val="Verdana"/>
        <family val="2"/>
      </rPr>
      <t xml:space="preserve"> * Fc</t>
    </r>
    <r>
      <rPr>
        <vertAlign val="subscript"/>
        <sz val="10"/>
        <color theme="1"/>
        <rFont val="Verdana"/>
        <family val="2"/>
      </rPr>
      <t>prod</t>
    </r>
    <r>
      <rPr>
        <sz val="10"/>
        <color theme="1"/>
        <rFont val="Verdana"/>
        <family val="2"/>
      </rPr>
      <t xml:space="preserve"> * Fc</t>
    </r>
    <r>
      <rPr>
        <vertAlign val="subscript"/>
        <sz val="10"/>
        <color theme="1"/>
        <rFont val="Verdana"/>
        <family val="2"/>
      </rPr>
      <t>gas</t>
    </r>
    <r>
      <rPr>
        <sz val="10"/>
        <color theme="1"/>
        <rFont val="Verdana"/>
        <family val="2"/>
      </rPr>
      <t xml:space="preserve"> * N</t>
    </r>
    <r>
      <rPr>
        <vertAlign val="subscript"/>
        <sz val="10"/>
        <color theme="1"/>
        <rFont val="Verdana"/>
        <family val="2"/>
      </rPr>
      <t>appl</t>
    </r>
    <r>
      <rPr>
        <sz val="10"/>
        <color theme="1"/>
        <rFont val="Verdana"/>
        <family val="2"/>
      </rPr>
      <t xml:space="preserve"> * F</t>
    </r>
    <r>
      <rPr>
        <vertAlign val="subscript"/>
        <sz val="10"/>
        <color theme="1"/>
        <rFont val="Verdana"/>
        <family val="2"/>
      </rPr>
      <t>release-D,soil,appl</t>
    </r>
  </si>
  <si>
    <t>Exposure scenarios for waste dumps/landfills (ESD § 3.6, p.60)</t>
  </si>
  <si>
    <t>Burrow baiting with solid baits or gassing formulations</t>
  </si>
  <si>
    <t>Soild baits</t>
  </si>
  <si>
    <t>Additional parameters needed to calculate concentration in air after 24 h following gassing</t>
  </si>
  <si>
    <t>HEIGHTair</t>
  </si>
  <si>
    <t>Averaged source strength</t>
  </si>
  <si>
    <t>Fraction of active ingredient released to air</t>
  </si>
  <si>
    <r>
      <t>Estd</t>
    </r>
    <r>
      <rPr>
        <vertAlign val="subscript"/>
        <sz val="10"/>
        <color theme="1"/>
        <rFont val="Verdana"/>
        <family val="2"/>
      </rPr>
      <t>field,air,24h</t>
    </r>
  </si>
  <si>
    <r>
      <t>F</t>
    </r>
    <r>
      <rPr>
        <vertAlign val="subscript"/>
        <sz val="10"/>
        <color theme="1"/>
        <rFont val="Verdana"/>
        <family val="2"/>
      </rPr>
      <t>release,air</t>
    </r>
  </si>
  <si>
    <t>Local emission to air during 24 hours</t>
  </si>
  <si>
    <t>Local concentration in air after 24 h</t>
  </si>
  <si>
    <t>Spreadsheet "PT14 - waste dumps"</t>
  </si>
  <si>
    <t>Bagged baits</t>
  </si>
  <si>
    <t>Amount of product used at each application for one bait station/box</t>
  </si>
  <si>
    <t>Fraction of substance released indirectly to soil</t>
  </si>
  <si>
    <r>
      <t>Elocal</t>
    </r>
    <r>
      <rPr>
        <vertAlign val="subscript"/>
        <sz val="10"/>
        <color theme="1"/>
        <rFont val="Verdana"/>
        <family val="2"/>
      </rPr>
      <t>soil-ID</t>
    </r>
  </si>
  <si>
    <r>
      <rPr>
        <b/>
        <sz val="10"/>
        <color theme="1"/>
        <rFont val="Verdana"/>
        <family val="2"/>
      </rPr>
      <t>Elocal</t>
    </r>
    <r>
      <rPr>
        <b/>
        <vertAlign val="subscript"/>
        <sz val="10"/>
        <color theme="1"/>
        <rFont val="Verdana"/>
        <family val="2"/>
      </rPr>
      <t>soil-D</t>
    </r>
    <r>
      <rPr>
        <sz val="10"/>
        <color theme="1"/>
        <rFont val="Verdana"/>
        <family val="2"/>
      </rPr>
      <t xml:space="preserve"> = Q</t>
    </r>
    <r>
      <rPr>
        <vertAlign val="subscript"/>
        <sz val="10"/>
        <color theme="1"/>
        <rFont val="Verdana"/>
        <family val="2"/>
      </rPr>
      <t>prod</t>
    </r>
    <r>
      <rPr>
        <sz val="10"/>
        <color theme="1"/>
        <rFont val="Verdana"/>
        <family val="2"/>
      </rPr>
      <t xml:space="preserve"> * Fc</t>
    </r>
    <r>
      <rPr>
        <vertAlign val="subscript"/>
        <sz val="10"/>
        <color theme="1"/>
        <rFont val="Verdana"/>
        <family val="2"/>
      </rPr>
      <t>prod</t>
    </r>
    <r>
      <rPr>
        <sz val="10"/>
        <color theme="1"/>
        <rFont val="Verdana"/>
        <family val="2"/>
      </rPr>
      <t xml:space="preserve"> * N</t>
    </r>
    <r>
      <rPr>
        <vertAlign val="subscript"/>
        <sz val="10"/>
        <color theme="1"/>
        <rFont val="Verdana"/>
        <family val="2"/>
      </rPr>
      <t>app</t>
    </r>
    <r>
      <rPr>
        <sz val="10"/>
        <color theme="1"/>
        <rFont val="Verdana"/>
        <family val="2"/>
      </rPr>
      <t xml:space="preserve"> * F</t>
    </r>
    <r>
      <rPr>
        <vertAlign val="subscript"/>
        <sz val="10"/>
        <color theme="1"/>
        <rFont val="Verdana"/>
        <family val="2"/>
      </rPr>
      <t>release-D,soil</t>
    </r>
  </si>
  <si>
    <r>
      <rPr>
        <b/>
        <sz val="10"/>
        <color theme="1"/>
        <rFont val="Verdana"/>
        <family val="2"/>
      </rPr>
      <t>Elocal</t>
    </r>
    <r>
      <rPr>
        <b/>
        <vertAlign val="subscript"/>
        <sz val="10"/>
        <color theme="1"/>
        <rFont val="Verdana"/>
        <family val="2"/>
      </rPr>
      <t>soil-ID</t>
    </r>
    <r>
      <rPr>
        <sz val="10"/>
        <color theme="1"/>
        <rFont val="Verdana"/>
        <family val="2"/>
      </rPr>
      <t xml:space="preserve"> = Q</t>
    </r>
    <r>
      <rPr>
        <vertAlign val="subscript"/>
        <sz val="10"/>
        <color theme="1"/>
        <rFont val="Verdana"/>
        <family val="2"/>
      </rPr>
      <t>prod</t>
    </r>
    <r>
      <rPr>
        <sz val="10"/>
        <color theme="1"/>
        <rFont val="Verdana"/>
        <family val="2"/>
      </rPr>
      <t xml:space="preserve"> * Fc</t>
    </r>
    <r>
      <rPr>
        <vertAlign val="subscript"/>
        <sz val="10"/>
        <color theme="1"/>
        <rFont val="Verdana"/>
        <family val="2"/>
      </rPr>
      <t>prod</t>
    </r>
    <r>
      <rPr>
        <sz val="10"/>
        <color theme="1"/>
        <rFont val="Verdana"/>
        <family val="2"/>
      </rPr>
      <t xml:space="preserve"> * N</t>
    </r>
    <r>
      <rPr>
        <vertAlign val="subscript"/>
        <sz val="10"/>
        <color theme="1"/>
        <rFont val="Verdana"/>
        <family val="2"/>
      </rPr>
      <t>sites</t>
    </r>
    <r>
      <rPr>
        <sz val="10"/>
        <color theme="1"/>
        <rFont val="Verdana"/>
        <family val="2"/>
      </rPr>
      <t xml:space="preserve"> * N</t>
    </r>
    <r>
      <rPr>
        <vertAlign val="subscript"/>
        <sz val="10"/>
        <color theme="1"/>
        <rFont val="Verdana"/>
        <family val="2"/>
      </rPr>
      <t>app</t>
    </r>
    <r>
      <rPr>
        <sz val="10"/>
        <color theme="1"/>
        <rFont val="Verdana"/>
        <family val="2"/>
      </rPr>
      <t xml:space="preserve"> * F</t>
    </r>
    <r>
      <rPr>
        <vertAlign val="subscript"/>
        <sz val="10"/>
        <color theme="1"/>
        <rFont val="Verdana"/>
        <family val="2"/>
      </rPr>
      <t>release-ID,soil</t>
    </r>
  </si>
  <si>
    <t>Local concentration of substance in soil resulting from direct exposure</t>
  </si>
  <si>
    <t>Local concentration of substance in soil resulting from indirect exposure</t>
  </si>
  <si>
    <r>
      <t>mg.kg</t>
    </r>
    <r>
      <rPr>
        <vertAlign val="subscript"/>
        <sz val="10"/>
        <color theme="1"/>
        <rFont val="Verdana"/>
        <family val="2"/>
      </rPr>
      <t>wwt</t>
    </r>
    <r>
      <rPr>
        <vertAlign val="superscript"/>
        <sz val="10"/>
        <color theme="1"/>
        <rFont val="Verdana"/>
        <family val="2"/>
      </rPr>
      <t>-1</t>
    </r>
  </si>
  <si>
    <r>
      <rPr>
        <b/>
        <sz val="10"/>
        <color theme="1"/>
        <rFont val="Verdana"/>
        <family val="2"/>
      </rPr>
      <t>Clocal</t>
    </r>
    <r>
      <rPr>
        <b/>
        <vertAlign val="subscript"/>
        <sz val="10"/>
        <color theme="1"/>
        <rFont val="Verdana"/>
        <family val="2"/>
      </rPr>
      <t>soil-D</t>
    </r>
    <r>
      <rPr>
        <sz val="10"/>
        <color theme="1"/>
        <rFont val="Verdana"/>
        <family val="2"/>
      </rPr>
      <t xml:space="preserve"> = Elocal</t>
    </r>
    <r>
      <rPr>
        <vertAlign val="subscript"/>
        <sz val="10"/>
        <color theme="1"/>
        <rFont val="Verdana"/>
        <family val="2"/>
      </rPr>
      <t>soil-D</t>
    </r>
    <r>
      <rPr>
        <sz val="10"/>
        <color theme="1"/>
        <rFont val="Verdana"/>
        <family val="2"/>
      </rPr>
      <t xml:space="preserve"> * 10</t>
    </r>
    <r>
      <rPr>
        <vertAlign val="superscript"/>
        <sz val="10"/>
        <color theme="1"/>
        <rFont val="Verdana"/>
        <family val="2"/>
      </rPr>
      <t>3</t>
    </r>
    <r>
      <rPr>
        <sz val="10"/>
        <color theme="1"/>
        <rFont val="Verdana"/>
        <family val="2"/>
      </rPr>
      <t xml:space="preserve"> / (AREA</t>
    </r>
    <r>
      <rPr>
        <vertAlign val="subscript"/>
        <sz val="10"/>
        <color theme="1"/>
        <rFont val="Verdana"/>
        <family val="2"/>
      </rPr>
      <t>exposed-D</t>
    </r>
    <r>
      <rPr>
        <sz val="10"/>
        <color theme="1"/>
        <rFont val="Verdana"/>
        <family val="2"/>
      </rPr>
      <t xml:space="preserve"> * DEPTH</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t>
    </r>
  </si>
  <si>
    <r>
      <rPr>
        <b/>
        <sz val="10"/>
        <color theme="1"/>
        <rFont val="Verdana"/>
        <family val="2"/>
      </rPr>
      <t>Clocal</t>
    </r>
    <r>
      <rPr>
        <b/>
        <vertAlign val="subscript"/>
        <sz val="10"/>
        <color theme="1"/>
        <rFont val="Verdana"/>
        <family val="2"/>
      </rPr>
      <t>soil-ID</t>
    </r>
    <r>
      <rPr>
        <sz val="10"/>
        <color theme="1"/>
        <rFont val="Verdana"/>
        <family val="2"/>
      </rPr>
      <t xml:space="preserve"> = Elocal</t>
    </r>
    <r>
      <rPr>
        <vertAlign val="subscript"/>
        <sz val="10"/>
        <color theme="1"/>
        <rFont val="Verdana"/>
        <family val="2"/>
      </rPr>
      <t>soil-ID</t>
    </r>
    <r>
      <rPr>
        <sz val="10"/>
        <color theme="1"/>
        <rFont val="Verdana"/>
        <family val="2"/>
      </rPr>
      <t xml:space="preserve"> * 10</t>
    </r>
    <r>
      <rPr>
        <vertAlign val="superscript"/>
        <sz val="10"/>
        <color theme="1"/>
        <rFont val="Verdana"/>
        <family val="2"/>
      </rPr>
      <t>3</t>
    </r>
    <r>
      <rPr>
        <sz val="10"/>
        <color theme="1"/>
        <rFont val="Verdana"/>
        <family val="2"/>
      </rPr>
      <t xml:space="preserve"> / (AREA</t>
    </r>
    <r>
      <rPr>
        <vertAlign val="subscript"/>
        <sz val="10"/>
        <color theme="1"/>
        <rFont val="Verdana"/>
        <family val="2"/>
      </rPr>
      <t>exposed-ID</t>
    </r>
    <r>
      <rPr>
        <sz val="10"/>
        <color theme="1"/>
        <rFont val="Verdana"/>
        <family val="2"/>
      </rPr>
      <t xml:space="preserve"> * DEPTH</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t>
    </r>
  </si>
  <si>
    <t>Local concentration of substance in soil resulting from direct plus indirect exposure</t>
  </si>
  <si>
    <t>Exposure scenarios for bank slopes (ESD § 3.7, p.64)</t>
  </si>
  <si>
    <t>Water volume of channel</t>
  </si>
  <si>
    <r>
      <t>V</t>
    </r>
    <r>
      <rPr>
        <vertAlign val="subscript"/>
        <sz val="10"/>
        <color theme="1"/>
        <rFont val="Verdana"/>
        <family val="2"/>
      </rPr>
      <t>channel</t>
    </r>
  </si>
  <si>
    <t>L</t>
  </si>
  <si>
    <t>Additional parameters needed to calculate concentrations in water</t>
  </si>
  <si>
    <t>Local concentration of substance in channel water</t>
  </si>
  <si>
    <r>
      <t>Clocal</t>
    </r>
    <r>
      <rPr>
        <vertAlign val="subscript"/>
        <sz val="10"/>
        <color theme="1"/>
        <rFont val="Verdana"/>
        <family val="2"/>
      </rPr>
      <t>water-D</t>
    </r>
  </si>
  <si>
    <r>
      <t>g.L</t>
    </r>
    <r>
      <rPr>
        <vertAlign val="superscript"/>
        <sz val="10"/>
        <color theme="1"/>
        <rFont val="Verdana"/>
        <family val="2"/>
      </rPr>
      <t>-1</t>
    </r>
  </si>
  <si>
    <t>Local direct emission of substance to water</t>
  </si>
  <si>
    <r>
      <t>Elocal</t>
    </r>
    <r>
      <rPr>
        <vertAlign val="subscript"/>
        <sz val="10"/>
        <color theme="1"/>
        <rFont val="Verdana"/>
        <family val="2"/>
      </rPr>
      <t>water-D</t>
    </r>
  </si>
  <si>
    <r>
      <rPr>
        <b/>
        <sz val="10"/>
        <color theme="1"/>
        <rFont val="Verdana"/>
        <family val="2"/>
      </rPr>
      <t>Elocal</t>
    </r>
    <r>
      <rPr>
        <b/>
        <vertAlign val="subscript"/>
        <sz val="10"/>
        <color theme="1"/>
        <rFont val="Verdana"/>
        <family val="2"/>
      </rPr>
      <t>water-D</t>
    </r>
    <r>
      <rPr>
        <sz val="10"/>
        <color theme="1"/>
        <rFont val="Verdana"/>
        <family val="2"/>
      </rPr>
      <t xml:space="preserve"> = Q</t>
    </r>
    <r>
      <rPr>
        <vertAlign val="subscript"/>
        <sz val="10"/>
        <color theme="1"/>
        <rFont val="Verdana"/>
        <family val="2"/>
      </rPr>
      <t>prod</t>
    </r>
    <r>
      <rPr>
        <sz val="10"/>
        <color theme="1"/>
        <rFont val="Verdana"/>
        <family val="2"/>
      </rPr>
      <t xml:space="preserve"> * Fc</t>
    </r>
    <r>
      <rPr>
        <vertAlign val="subscript"/>
        <sz val="10"/>
        <color theme="1"/>
        <rFont val="Verdana"/>
        <family val="2"/>
      </rPr>
      <t>prod</t>
    </r>
    <r>
      <rPr>
        <sz val="10"/>
        <color theme="1"/>
        <rFont val="Verdana"/>
        <family val="2"/>
      </rPr>
      <t xml:space="preserve"> * N</t>
    </r>
    <r>
      <rPr>
        <vertAlign val="subscript"/>
        <sz val="10"/>
        <color theme="1"/>
        <rFont val="Verdana"/>
        <family val="2"/>
      </rPr>
      <t>app</t>
    </r>
    <r>
      <rPr>
        <sz val="10"/>
        <color theme="1"/>
        <rFont val="Verdana"/>
        <family val="2"/>
      </rPr>
      <t xml:space="preserve"> * N</t>
    </r>
    <r>
      <rPr>
        <vertAlign val="subscript"/>
        <sz val="10"/>
        <color theme="1"/>
        <rFont val="Verdana"/>
        <family val="2"/>
      </rPr>
      <t>sites</t>
    </r>
    <r>
      <rPr>
        <sz val="10"/>
        <color theme="1"/>
        <rFont val="Verdana"/>
        <family val="2"/>
      </rPr>
      <t xml:space="preserve"> * F</t>
    </r>
    <r>
      <rPr>
        <vertAlign val="subscript"/>
        <sz val="10"/>
        <color theme="1"/>
        <rFont val="Verdana"/>
        <family val="2"/>
      </rPr>
      <t>release-D,water</t>
    </r>
  </si>
  <si>
    <r>
      <rPr>
        <b/>
        <sz val="10"/>
        <color theme="1"/>
        <rFont val="Verdana"/>
        <family val="2"/>
      </rPr>
      <t>Clocal</t>
    </r>
    <r>
      <rPr>
        <b/>
        <vertAlign val="subscript"/>
        <sz val="10"/>
        <color theme="1"/>
        <rFont val="Verdana"/>
        <family val="2"/>
      </rPr>
      <t>water-D</t>
    </r>
    <r>
      <rPr>
        <b/>
        <sz val="10"/>
        <color theme="1"/>
        <rFont val="Verdana"/>
        <family val="2"/>
      </rPr>
      <t xml:space="preserve"> </t>
    </r>
    <r>
      <rPr>
        <sz val="10"/>
        <color theme="1"/>
        <rFont val="Verdana"/>
        <family val="2"/>
      </rPr>
      <t>= Elocal</t>
    </r>
    <r>
      <rPr>
        <vertAlign val="subscript"/>
        <sz val="10"/>
        <color theme="1"/>
        <rFont val="Verdana"/>
        <family val="2"/>
      </rPr>
      <t>water-D</t>
    </r>
    <r>
      <rPr>
        <sz val="10"/>
        <color theme="1"/>
        <rFont val="Verdana"/>
        <family val="2"/>
      </rPr>
      <t xml:space="preserve"> / V</t>
    </r>
    <r>
      <rPr>
        <vertAlign val="subscript"/>
        <sz val="10"/>
        <color theme="1"/>
        <rFont val="Verdana"/>
        <family val="2"/>
      </rPr>
      <t>channel</t>
    </r>
  </si>
  <si>
    <t xml:space="preserve">Fraction of substance released directly </t>
  </si>
  <si>
    <r>
      <t>F</t>
    </r>
    <r>
      <rPr>
        <vertAlign val="subscript"/>
        <sz val="10"/>
        <color theme="1"/>
        <rFont val="Verdana"/>
        <family val="2"/>
      </rPr>
      <t>released-D,water</t>
    </r>
  </si>
  <si>
    <r>
      <t>EFFLUENT</t>
    </r>
    <r>
      <rPr>
        <vertAlign val="subscript"/>
        <sz val="10"/>
        <rFont val="Verdana"/>
        <family val="2"/>
      </rPr>
      <t>mixed water</t>
    </r>
  </si>
  <si>
    <r>
      <t>L.d</t>
    </r>
    <r>
      <rPr>
        <vertAlign val="superscript"/>
        <sz val="10"/>
        <rFont val="Verdana"/>
        <family val="2"/>
      </rPr>
      <t>-1</t>
    </r>
  </si>
  <si>
    <r>
      <t>EFFLUENT</t>
    </r>
    <r>
      <rPr>
        <vertAlign val="subscript"/>
        <sz val="10"/>
        <rFont val="Verdana"/>
        <family val="2"/>
      </rPr>
      <t>rainwater</t>
    </r>
  </si>
  <si>
    <r>
      <t>Kp</t>
    </r>
    <r>
      <rPr>
        <vertAlign val="subscript"/>
        <sz val="10"/>
        <rFont val="Verdana"/>
        <family val="2"/>
      </rPr>
      <t>susp</t>
    </r>
  </si>
  <si>
    <r>
      <t>L.kg</t>
    </r>
    <r>
      <rPr>
        <vertAlign val="superscript"/>
        <sz val="10"/>
        <rFont val="Verdana"/>
        <family val="2"/>
      </rPr>
      <t>-1</t>
    </r>
  </si>
  <si>
    <r>
      <t>SUSP</t>
    </r>
    <r>
      <rPr>
        <vertAlign val="subscript"/>
        <sz val="10"/>
        <rFont val="Verdana"/>
        <family val="2"/>
      </rPr>
      <t>water</t>
    </r>
  </si>
  <si>
    <r>
      <t>mg.l</t>
    </r>
    <r>
      <rPr>
        <vertAlign val="superscript"/>
        <sz val="10"/>
        <rFont val="Verdana"/>
        <family val="2"/>
      </rPr>
      <t>-1</t>
    </r>
  </si>
  <si>
    <r>
      <t>Clocal</t>
    </r>
    <r>
      <rPr>
        <vertAlign val="subscript"/>
        <sz val="10"/>
        <rFont val="Verdana"/>
        <family val="2"/>
      </rPr>
      <t>mw_eff</t>
    </r>
  </si>
  <si>
    <r>
      <t>kg.l</t>
    </r>
    <r>
      <rPr>
        <vertAlign val="superscript"/>
        <sz val="10"/>
        <rFont val="Verdana"/>
        <family val="2"/>
      </rPr>
      <t>-1</t>
    </r>
  </si>
  <si>
    <r>
      <rPr>
        <b/>
        <sz val="10"/>
        <rFont val="Verdana"/>
        <family val="2"/>
      </rPr>
      <t>Clocal</t>
    </r>
    <r>
      <rPr>
        <b/>
        <vertAlign val="subscript"/>
        <sz val="10"/>
        <rFont val="Verdana"/>
        <family val="2"/>
      </rPr>
      <t>mw_eff</t>
    </r>
    <r>
      <rPr>
        <sz val="10"/>
        <rFont val="Verdana"/>
        <family val="2"/>
      </rPr>
      <t xml:space="preserve"> = Elocal</t>
    </r>
    <r>
      <rPr>
        <vertAlign val="subscript"/>
        <sz val="10"/>
        <rFont val="Verdana"/>
        <family val="2"/>
      </rPr>
      <t xml:space="preserve">water </t>
    </r>
    <r>
      <rPr>
        <sz val="10"/>
        <rFont val="Verdana"/>
        <family val="2"/>
      </rPr>
      <t>/ EFFLUENT</t>
    </r>
    <r>
      <rPr>
        <vertAlign val="subscript"/>
        <sz val="10"/>
        <rFont val="Verdana"/>
        <family val="2"/>
      </rPr>
      <t>mixed water</t>
    </r>
  </si>
  <si>
    <r>
      <t>Clocal</t>
    </r>
    <r>
      <rPr>
        <vertAlign val="subscript"/>
        <sz val="10"/>
        <rFont val="Verdana"/>
        <family val="2"/>
      </rPr>
      <t>rw_eff</t>
    </r>
  </si>
  <si>
    <r>
      <rPr>
        <b/>
        <sz val="10"/>
        <rFont val="Verdana"/>
        <family val="2"/>
      </rPr>
      <t>Clocalr</t>
    </r>
    <r>
      <rPr>
        <b/>
        <vertAlign val="subscript"/>
        <sz val="10"/>
        <rFont val="Verdana"/>
        <family val="2"/>
      </rPr>
      <t>w_eff</t>
    </r>
    <r>
      <rPr>
        <sz val="10"/>
        <rFont val="Verdana"/>
        <family val="2"/>
      </rPr>
      <t xml:space="preserve"> = Elocal</t>
    </r>
    <r>
      <rPr>
        <vertAlign val="subscript"/>
        <sz val="10"/>
        <rFont val="Verdana"/>
        <family val="2"/>
      </rPr>
      <t xml:space="preserve">water </t>
    </r>
    <r>
      <rPr>
        <sz val="10"/>
        <rFont val="Verdana"/>
        <family val="2"/>
      </rPr>
      <t>/ EFFLUENT</t>
    </r>
    <r>
      <rPr>
        <vertAlign val="subscript"/>
        <sz val="10"/>
        <rFont val="Verdana"/>
        <family val="2"/>
      </rPr>
      <t>rainwater</t>
    </r>
  </si>
  <si>
    <r>
      <t>Clocal</t>
    </r>
    <r>
      <rPr>
        <vertAlign val="subscript"/>
        <sz val="10"/>
        <rFont val="Verdana"/>
        <family val="2"/>
      </rPr>
      <t>waster_mw</t>
    </r>
  </si>
  <si>
    <r>
      <rPr>
        <b/>
        <sz val="10"/>
        <rFont val="Verdana"/>
        <family val="2"/>
      </rPr>
      <t>Clocal</t>
    </r>
    <r>
      <rPr>
        <b/>
        <vertAlign val="subscript"/>
        <sz val="10"/>
        <rFont val="Verdana"/>
        <family val="2"/>
      </rPr>
      <t>water_mw</t>
    </r>
    <r>
      <rPr>
        <b/>
        <sz val="10"/>
        <rFont val="Verdana"/>
        <family val="2"/>
      </rPr>
      <t xml:space="preserve"> </t>
    </r>
    <r>
      <rPr>
        <sz val="10"/>
        <rFont val="Verdana"/>
        <family val="2"/>
      </rPr>
      <t>= Clocal</t>
    </r>
    <r>
      <rPr>
        <vertAlign val="subscript"/>
        <sz val="10"/>
        <rFont val="Verdana"/>
        <family val="2"/>
      </rPr>
      <t xml:space="preserve">mw_eff </t>
    </r>
    <r>
      <rPr>
        <sz val="10"/>
        <rFont val="Verdana"/>
        <family val="2"/>
      </rPr>
      <t>/((1 + Kp</t>
    </r>
    <r>
      <rPr>
        <vertAlign val="subscript"/>
        <sz val="10"/>
        <rFont val="Verdana"/>
        <family val="2"/>
      </rPr>
      <t>susp</t>
    </r>
    <r>
      <rPr>
        <sz val="10"/>
        <rFont val="Verdana"/>
        <family val="2"/>
      </rPr>
      <t xml:space="preserve"> * SUSP</t>
    </r>
    <r>
      <rPr>
        <vertAlign val="subscript"/>
        <sz val="10"/>
        <rFont val="Verdana"/>
        <family val="2"/>
      </rPr>
      <t>water</t>
    </r>
    <r>
      <rPr>
        <sz val="10"/>
        <rFont val="Verdana"/>
        <family val="2"/>
      </rPr>
      <t xml:space="preserve"> * 10</t>
    </r>
    <r>
      <rPr>
        <vertAlign val="superscript"/>
        <sz val="10"/>
        <rFont val="Verdana"/>
        <family val="2"/>
      </rPr>
      <t>-6</t>
    </r>
    <r>
      <rPr>
        <sz val="10"/>
        <rFont val="Verdana"/>
        <family val="2"/>
      </rPr>
      <t xml:space="preserve">) * DILUTION </t>
    </r>
  </si>
  <si>
    <r>
      <t>Clocal</t>
    </r>
    <r>
      <rPr>
        <vertAlign val="subscript"/>
        <sz val="10"/>
        <rFont val="Verdana"/>
        <family val="2"/>
      </rPr>
      <t>waster_rw</t>
    </r>
  </si>
  <si>
    <r>
      <rPr>
        <b/>
        <sz val="10"/>
        <rFont val="Verdana"/>
        <family val="2"/>
      </rPr>
      <t>Clocal</t>
    </r>
    <r>
      <rPr>
        <b/>
        <vertAlign val="subscript"/>
        <sz val="10"/>
        <rFont val="Verdana"/>
        <family val="2"/>
      </rPr>
      <t>water_rw</t>
    </r>
    <r>
      <rPr>
        <b/>
        <sz val="10"/>
        <rFont val="Verdana"/>
        <family val="2"/>
      </rPr>
      <t xml:space="preserve"> </t>
    </r>
    <r>
      <rPr>
        <sz val="10"/>
        <rFont val="Verdana"/>
        <family val="2"/>
      </rPr>
      <t>= Clocal</t>
    </r>
    <r>
      <rPr>
        <vertAlign val="subscript"/>
        <sz val="10"/>
        <rFont val="Verdana"/>
        <family val="2"/>
      </rPr>
      <t xml:space="preserve">rw_eff </t>
    </r>
    <r>
      <rPr>
        <sz val="10"/>
        <rFont val="Verdana"/>
        <family val="2"/>
      </rPr>
      <t>/((1 + Kp</t>
    </r>
    <r>
      <rPr>
        <vertAlign val="subscript"/>
        <sz val="10"/>
        <rFont val="Verdana"/>
        <family val="2"/>
      </rPr>
      <t>susp</t>
    </r>
    <r>
      <rPr>
        <sz val="10"/>
        <rFont val="Verdana"/>
        <family val="2"/>
      </rPr>
      <t xml:space="preserve"> * SUSP</t>
    </r>
    <r>
      <rPr>
        <vertAlign val="subscript"/>
        <sz val="10"/>
        <rFont val="Verdana"/>
        <family val="2"/>
      </rPr>
      <t>water</t>
    </r>
    <r>
      <rPr>
        <sz val="10"/>
        <rFont val="Verdana"/>
        <family val="2"/>
      </rPr>
      <t xml:space="preserve"> * 10</t>
    </r>
    <r>
      <rPr>
        <vertAlign val="superscript"/>
        <sz val="10"/>
        <rFont val="Verdana"/>
        <family val="2"/>
      </rPr>
      <t>-6</t>
    </r>
    <r>
      <rPr>
        <sz val="10"/>
        <rFont val="Verdana"/>
        <family val="2"/>
      </rPr>
      <t xml:space="preserve">) * DILUTION </t>
    </r>
  </si>
  <si>
    <r>
      <t>&gt; 1 x 10</t>
    </r>
    <r>
      <rPr>
        <vertAlign val="superscript"/>
        <sz val="10"/>
        <color theme="1"/>
        <rFont val="Verdana"/>
        <family val="2"/>
      </rPr>
      <t xml:space="preserve">-2 </t>
    </r>
    <r>
      <rPr>
        <sz val="10"/>
        <color theme="1"/>
        <rFont val="Verdana"/>
        <family val="2"/>
      </rPr>
      <t>Pa</t>
    </r>
  </si>
  <si>
    <r>
      <t>1 x 10</t>
    </r>
    <r>
      <rPr>
        <vertAlign val="superscript"/>
        <sz val="10"/>
        <color theme="1"/>
        <rFont val="Verdana"/>
        <family val="2"/>
      </rPr>
      <t xml:space="preserve">-2 </t>
    </r>
    <r>
      <rPr>
        <sz val="10"/>
        <color theme="1"/>
        <rFont val="Verdana"/>
        <family val="2"/>
      </rPr>
      <t>- 1 x 10</t>
    </r>
    <r>
      <rPr>
        <vertAlign val="superscript"/>
        <sz val="10"/>
        <color theme="1"/>
        <rFont val="Verdana"/>
        <family val="2"/>
      </rPr>
      <t xml:space="preserve">-3 </t>
    </r>
    <r>
      <rPr>
        <sz val="10"/>
        <color theme="1"/>
        <rFont val="Verdana"/>
        <family val="2"/>
      </rPr>
      <t>Pa</t>
    </r>
  </si>
  <si>
    <r>
      <t>1 x 10</t>
    </r>
    <r>
      <rPr>
        <vertAlign val="superscript"/>
        <sz val="10"/>
        <color theme="1"/>
        <rFont val="Verdana"/>
        <family val="2"/>
      </rPr>
      <t xml:space="preserve">-3 </t>
    </r>
    <r>
      <rPr>
        <sz val="10"/>
        <color theme="1"/>
        <rFont val="Verdana"/>
        <family val="2"/>
      </rPr>
      <t>- 1 x 10</t>
    </r>
    <r>
      <rPr>
        <vertAlign val="superscript"/>
        <sz val="10"/>
        <color theme="1"/>
        <rFont val="Verdana"/>
        <family val="2"/>
      </rPr>
      <t xml:space="preserve">-4 </t>
    </r>
    <r>
      <rPr>
        <sz val="10"/>
        <color theme="1"/>
        <rFont val="Verdana"/>
        <family val="2"/>
      </rPr>
      <t>Pa</t>
    </r>
  </si>
  <si>
    <r>
      <t>1 x 10</t>
    </r>
    <r>
      <rPr>
        <vertAlign val="superscript"/>
        <sz val="10"/>
        <color theme="1"/>
        <rFont val="Verdana"/>
        <family val="2"/>
      </rPr>
      <t xml:space="preserve">-4 </t>
    </r>
    <r>
      <rPr>
        <sz val="10"/>
        <color theme="1"/>
        <rFont val="Verdana"/>
        <family val="2"/>
      </rPr>
      <t>- 1 x 10</t>
    </r>
    <r>
      <rPr>
        <vertAlign val="superscript"/>
        <sz val="10"/>
        <color theme="1"/>
        <rFont val="Verdana"/>
        <family val="2"/>
      </rPr>
      <t xml:space="preserve">-5 </t>
    </r>
    <r>
      <rPr>
        <sz val="10"/>
        <color theme="1"/>
        <rFont val="Verdana"/>
        <family val="2"/>
      </rPr>
      <t>Pa</t>
    </r>
  </si>
  <si>
    <r>
      <t>≤ 1 x 10</t>
    </r>
    <r>
      <rPr>
        <vertAlign val="superscript"/>
        <sz val="10"/>
        <color theme="1"/>
        <rFont val="Verdana"/>
        <family val="2"/>
      </rPr>
      <t xml:space="preserve">-5 </t>
    </r>
    <r>
      <rPr>
        <sz val="10"/>
        <color theme="1"/>
        <rFont val="Verdana"/>
        <family val="2"/>
      </rPr>
      <t>Pa</t>
    </r>
  </si>
  <si>
    <t>Select vapour pressure of active substance</t>
  </si>
  <si>
    <t>Fraction of product released indirectly to soil</t>
  </si>
  <si>
    <t>Area exposed</t>
  </si>
  <si>
    <t>AREA</t>
  </si>
  <si>
    <t>m2</t>
  </si>
  <si>
    <r>
      <rPr>
        <sz val="10"/>
        <rFont val="Verdana"/>
        <family val="2"/>
      </rPr>
      <t>Q</t>
    </r>
    <r>
      <rPr>
        <vertAlign val="subscript"/>
        <sz val="10"/>
        <rFont val="Verdana"/>
        <family val="2"/>
      </rPr>
      <t>prod,rep</t>
    </r>
    <r>
      <rPr>
        <sz val="10"/>
        <rFont val="Verdana"/>
        <family val="2"/>
      </rPr>
      <t xml:space="preserve"> = Q</t>
    </r>
    <r>
      <rPr>
        <vertAlign val="subscript"/>
        <sz val="10"/>
        <rFont val="Verdana"/>
        <family val="2"/>
      </rPr>
      <t xml:space="preserve">prod </t>
    </r>
    <r>
      <rPr>
        <sz val="10"/>
        <rFont val="Verdana"/>
        <family val="2"/>
      </rPr>
      <t>* F</t>
    </r>
    <r>
      <rPr>
        <vertAlign val="subscript"/>
        <sz val="10"/>
        <rFont val="Verdana"/>
        <family val="2"/>
      </rPr>
      <t>rep</t>
    </r>
  </si>
  <si>
    <t>ESD for PT 14: Emission scenario document for product type 14  - Rodenticides (ECHA, 2018)</t>
  </si>
  <si>
    <t>1. In the Input table enter the amount of product applied in one cesspool, and the fraction of substance in the product.</t>
  </si>
  <si>
    <t>2. If known, enter the fraction of substance metabolised (Fmetab); if this is not known it will be assumed to be zero.The fraction of substance released indirectly is by default 0.6 unless Fmetab is provided.</t>
  </si>
  <si>
    <t>3. In order to calculate the concentrations in surface water due to applications in mixed water and rainwater sewer systems, enter the value for the solids-water partitioning coefficient of suspended matter.</t>
  </si>
  <si>
    <t>4. The output values will be automatically calculated.</t>
  </si>
  <si>
    <t>Spreadsheet index (click on the title to be directed to the sub-scenario)</t>
  </si>
  <si>
    <t>3. If known, enter the fraction of substance metabolised (Fmetab); if this is not known it will be assumed to be zero.The fraction of substance released indirectly is by default 0.9 unless Fmetab is provided.</t>
  </si>
  <si>
    <t>1. In the Input table select the rodent to be controlled and the type of bait formulation;</t>
  </si>
  <si>
    <t>1. In the Input table select the type of bait formulation;</t>
  </si>
  <si>
    <t>2. Enter the amount of product used at each refill for one bait station/box and the fraction of substance in the product;</t>
  </si>
  <si>
    <t>2. Enter the amount of product used and the fraction of substance in the product;</t>
  </si>
  <si>
    <t>3. If known, enter the fraction of substance metabolised (Fmetab); if this is not known it will be assumed to be zero.The fraction of substance released indirectly is by default 0.5 unless Fmetab is provided.</t>
  </si>
  <si>
    <t>Amount of product used
[at each refill for one rodent hole (burrow baiting with solid baits) // for one bait station/box  // amount used for an area of 1 m2 (gassing) ]</t>
  </si>
  <si>
    <t>3. If the type of bait formulation selected is "Gassing formulations", select also the rodenticide gas and the vapour pressure (range) of the substance;</t>
  </si>
  <si>
    <r>
      <t>DEPTH</t>
    </r>
    <r>
      <rPr>
        <vertAlign val="subscript"/>
        <sz val="10"/>
        <rFont val="Verdana"/>
        <family val="2"/>
      </rPr>
      <t>soil</t>
    </r>
  </si>
  <si>
    <r>
      <t>AREA</t>
    </r>
    <r>
      <rPr>
        <vertAlign val="subscript"/>
        <sz val="10"/>
        <rFont val="Verdana"/>
        <family val="2"/>
      </rPr>
      <t>exposed-D</t>
    </r>
  </si>
  <si>
    <r>
      <t>m</t>
    </r>
    <r>
      <rPr>
        <vertAlign val="superscript"/>
        <sz val="10"/>
        <rFont val="Verdana"/>
        <family val="2"/>
      </rPr>
      <t>2</t>
    </r>
  </si>
  <si>
    <r>
      <t>Elocal</t>
    </r>
    <r>
      <rPr>
        <vertAlign val="subscript"/>
        <sz val="10"/>
        <rFont val="Verdana"/>
        <family val="2"/>
      </rPr>
      <t>air,24h</t>
    </r>
  </si>
  <si>
    <r>
      <rPr>
        <b/>
        <sz val="10"/>
        <rFont val="Verdana"/>
        <family val="2"/>
      </rPr>
      <t>Elocal</t>
    </r>
    <r>
      <rPr>
        <b/>
        <vertAlign val="subscript"/>
        <sz val="10"/>
        <rFont val="Verdana"/>
        <family val="2"/>
      </rPr>
      <t>air,24h</t>
    </r>
    <r>
      <rPr>
        <b/>
        <sz val="10"/>
        <rFont val="Verdana"/>
        <family val="2"/>
      </rPr>
      <t xml:space="preserve"> </t>
    </r>
    <r>
      <rPr>
        <sz val="10"/>
        <rFont val="Verdana"/>
        <family val="2"/>
      </rPr>
      <t>= Q</t>
    </r>
    <r>
      <rPr>
        <vertAlign val="subscript"/>
        <sz val="10"/>
        <rFont val="Verdana"/>
        <family val="2"/>
      </rPr>
      <t>prod</t>
    </r>
    <r>
      <rPr>
        <sz val="10"/>
        <rFont val="Verdana"/>
        <family val="2"/>
      </rPr>
      <t xml:space="preserve"> * Fc</t>
    </r>
    <r>
      <rPr>
        <vertAlign val="subscript"/>
        <sz val="10"/>
        <rFont val="Verdana"/>
        <family val="2"/>
      </rPr>
      <t>product</t>
    </r>
    <r>
      <rPr>
        <sz val="10"/>
        <rFont val="Verdana"/>
        <family val="2"/>
      </rPr>
      <t xml:space="preserve"> * Fc</t>
    </r>
    <r>
      <rPr>
        <vertAlign val="subscript"/>
        <sz val="10"/>
        <rFont val="Verdana"/>
        <family val="2"/>
      </rPr>
      <t>gas</t>
    </r>
    <r>
      <rPr>
        <sz val="10"/>
        <rFont val="Verdana"/>
        <family val="2"/>
      </rPr>
      <t xml:space="preserve"> * Estd</t>
    </r>
    <r>
      <rPr>
        <vertAlign val="subscript"/>
        <sz val="10"/>
        <rFont val="Verdana"/>
        <family val="2"/>
      </rPr>
      <t>field,air,24h</t>
    </r>
    <r>
      <rPr>
        <sz val="10"/>
        <rFont val="Verdana"/>
        <family val="2"/>
      </rPr>
      <t xml:space="preserve"> * F</t>
    </r>
    <r>
      <rPr>
        <vertAlign val="subscript"/>
        <sz val="10"/>
        <rFont val="Verdana"/>
        <family val="2"/>
      </rPr>
      <t>release,air</t>
    </r>
  </si>
  <si>
    <r>
      <t>Vsoil</t>
    </r>
    <r>
      <rPr>
        <vertAlign val="subscript"/>
        <sz val="10"/>
        <rFont val="Verdana"/>
        <family val="2"/>
      </rPr>
      <t>exposed</t>
    </r>
  </si>
  <si>
    <r>
      <t>m</t>
    </r>
    <r>
      <rPr>
        <vertAlign val="superscript"/>
        <sz val="10"/>
        <rFont val="Verdana"/>
        <family val="2"/>
      </rPr>
      <t>3</t>
    </r>
  </si>
  <si>
    <r>
      <rPr>
        <i/>
        <u/>
        <sz val="10"/>
        <rFont val="Verdana"/>
        <family val="2"/>
      </rPr>
      <t>Burrow baiting</t>
    </r>
    <r>
      <rPr>
        <sz val="10"/>
        <rFont val="Verdana"/>
        <family val="2"/>
      </rPr>
      <t xml:space="preserve">: </t>
    </r>
    <r>
      <rPr>
        <b/>
        <sz val="10"/>
        <rFont val="Verdana"/>
        <family val="2"/>
      </rPr>
      <t>Vsoil</t>
    </r>
    <r>
      <rPr>
        <b/>
        <vertAlign val="subscript"/>
        <sz val="10"/>
        <rFont val="Verdana"/>
        <family val="2"/>
      </rPr>
      <t>exposed</t>
    </r>
    <r>
      <rPr>
        <sz val="10"/>
        <rFont val="Verdana"/>
        <family val="2"/>
      </rPr>
      <t xml:space="preserve"> = (R</t>
    </r>
    <r>
      <rPr>
        <vertAlign val="superscript"/>
        <sz val="10"/>
        <rFont val="Verdana"/>
        <family val="2"/>
      </rPr>
      <t>2</t>
    </r>
    <r>
      <rPr>
        <sz val="10"/>
        <rFont val="Verdana"/>
        <family val="2"/>
      </rPr>
      <t xml:space="preserve"> - r</t>
    </r>
    <r>
      <rPr>
        <vertAlign val="superscript"/>
        <sz val="10"/>
        <rFont val="Verdana"/>
        <family val="2"/>
      </rPr>
      <t>2</t>
    </r>
    <r>
      <rPr>
        <sz val="10"/>
        <rFont val="Verdana"/>
        <family val="2"/>
      </rPr>
      <t xml:space="preserve">) * </t>
    </r>
    <r>
      <rPr>
        <sz val="12"/>
        <rFont val="Symbol"/>
        <family val="1"/>
        <charset val="2"/>
      </rPr>
      <t>p</t>
    </r>
    <r>
      <rPr>
        <sz val="10"/>
        <rFont val="Symbol"/>
        <family val="1"/>
        <charset val="2"/>
      </rPr>
      <t xml:space="preserve"> </t>
    </r>
    <r>
      <rPr>
        <sz val="10"/>
        <rFont val="Verdana"/>
        <family val="2"/>
      </rPr>
      <t xml:space="preserve">* l / 2
</t>
    </r>
    <r>
      <rPr>
        <i/>
        <u/>
        <sz val="10"/>
        <rFont val="Verdana"/>
        <family val="2"/>
      </rPr>
      <t>Bait boxes</t>
    </r>
    <r>
      <rPr>
        <sz val="10"/>
        <rFont val="Verdana"/>
        <family val="2"/>
      </rPr>
      <t xml:space="preserve">: </t>
    </r>
    <r>
      <rPr>
        <b/>
        <sz val="10"/>
        <rFont val="Verdana"/>
        <family val="2"/>
      </rPr>
      <t>Vsoil</t>
    </r>
    <r>
      <rPr>
        <b/>
        <vertAlign val="subscript"/>
        <sz val="10"/>
        <rFont val="Verdana"/>
        <family val="2"/>
      </rPr>
      <t>exposed</t>
    </r>
    <r>
      <rPr>
        <sz val="10"/>
        <rFont val="Verdana"/>
        <family val="2"/>
      </rPr>
      <t xml:space="preserve"> = AREA</t>
    </r>
    <r>
      <rPr>
        <vertAlign val="subscript"/>
        <sz val="10"/>
        <rFont val="Verdana"/>
        <family val="2"/>
      </rPr>
      <t>exposed-D</t>
    </r>
    <r>
      <rPr>
        <sz val="10"/>
        <rFont val="Verdana"/>
        <family val="2"/>
      </rPr>
      <t xml:space="preserve"> * DEPTH</t>
    </r>
    <r>
      <rPr>
        <vertAlign val="subscript"/>
        <sz val="10"/>
        <rFont val="Verdana"/>
        <family val="2"/>
      </rPr>
      <t xml:space="preserve">soil
</t>
    </r>
    <r>
      <rPr>
        <i/>
        <u/>
        <sz val="10"/>
        <rFont val="Verdana"/>
        <family val="2"/>
      </rPr>
      <t>Gassing formulations</t>
    </r>
    <r>
      <rPr>
        <i/>
        <sz val="10"/>
        <rFont val="Verdana"/>
        <family val="2"/>
      </rPr>
      <t xml:space="preserve">: </t>
    </r>
    <r>
      <rPr>
        <b/>
        <sz val="10"/>
        <rFont val="Verdana"/>
        <family val="2"/>
      </rPr>
      <t>Vsoil</t>
    </r>
    <r>
      <rPr>
        <b/>
        <vertAlign val="subscript"/>
        <sz val="10"/>
        <rFont val="Verdana"/>
        <family val="2"/>
      </rPr>
      <t>exposed</t>
    </r>
    <r>
      <rPr>
        <sz val="10"/>
        <rFont val="Verdana"/>
        <family val="2"/>
      </rPr>
      <t xml:space="preserve"> =  (R</t>
    </r>
    <r>
      <rPr>
        <vertAlign val="superscript"/>
        <sz val="10"/>
        <rFont val="Verdana"/>
        <family val="2"/>
      </rPr>
      <t>2</t>
    </r>
    <r>
      <rPr>
        <sz val="10"/>
        <rFont val="Verdana"/>
        <family val="2"/>
      </rPr>
      <t xml:space="preserve"> - r</t>
    </r>
    <r>
      <rPr>
        <vertAlign val="superscript"/>
        <sz val="10"/>
        <rFont val="Verdana"/>
        <family val="2"/>
      </rPr>
      <t>2</t>
    </r>
    <r>
      <rPr>
        <sz val="10"/>
        <rFont val="Verdana"/>
        <family val="2"/>
      </rPr>
      <t xml:space="preserve">) * </t>
    </r>
    <r>
      <rPr>
        <sz val="10"/>
        <rFont val="Calibri"/>
        <family val="2"/>
      </rPr>
      <t>π</t>
    </r>
    <r>
      <rPr>
        <sz val="10"/>
        <rFont val="Verdana"/>
        <family val="2"/>
      </rPr>
      <t xml:space="preserve"> * l </t>
    </r>
  </si>
  <si>
    <r>
      <t>Clocal</t>
    </r>
    <r>
      <rPr>
        <vertAlign val="subscript"/>
        <sz val="10"/>
        <rFont val="Verdana"/>
        <family val="2"/>
      </rPr>
      <t>soil-D</t>
    </r>
  </si>
  <si>
    <r>
      <t>mg.kg-</t>
    </r>
    <r>
      <rPr>
        <vertAlign val="superscript"/>
        <sz val="10"/>
        <rFont val="Verdana"/>
        <family val="2"/>
      </rPr>
      <t>1</t>
    </r>
  </si>
  <si>
    <r>
      <rPr>
        <b/>
        <sz val="10"/>
        <rFont val="Verdana"/>
        <family val="2"/>
      </rPr>
      <t>Clocal</t>
    </r>
    <r>
      <rPr>
        <b/>
        <vertAlign val="subscript"/>
        <sz val="10"/>
        <rFont val="Verdana"/>
        <family val="2"/>
      </rPr>
      <t>soil-D</t>
    </r>
    <r>
      <rPr>
        <sz val="10"/>
        <rFont val="Verdana"/>
        <family val="2"/>
      </rPr>
      <t xml:space="preserve"> = Elocal</t>
    </r>
    <r>
      <rPr>
        <vertAlign val="subscript"/>
        <sz val="10"/>
        <rFont val="Verdana"/>
        <family val="2"/>
      </rPr>
      <t>soil-campaign</t>
    </r>
    <r>
      <rPr>
        <sz val="10"/>
        <rFont val="Verdana"/>
        <family val="2"/>
      </rPr>
      <t xml:space="preserve"> * 10</t>
    </r>
    <r>
      <rPr>
        <vertAlign val="superscript"/>
        <sz val="10"/>
        <rFont val="Verdana"/>
        <family val="2"/>
      </rPr>
      <t>3</t>
    </r>
    <r>
      <rPr>
        <sz val="10"/>
        <rFont val="Verdana"/>
        <family val="2"/>
      </rPr>
      <t xml:space="preserve"> / (Vsoil</t>
    </r>
    <r>
      <rPr>
        <vertAlign val="subscript"/>
        <sz val="10"/>
        <rFont val="Verdana"/>
        <family val="2"/>
      </rPr>
      <t>exposed</t>
    </r>
    <r>
      <rPr>
        <sz val="10"/>
        <rFont val="Verdana"/>
        <family val="2"/>
      </rPr>
      <t xml:space="preserve"> * RHO</t>
    </r>
    <r>
      <rPr>
        <vertAlign val="subscript"/>
        <sz val="10"/>
        <rFont val="Verdana"/>
        <family val="2"/>
      </rPr>
      <t>soil</t>
    </r>
    <r>
      <rPr>
        <sz val="10"/>
        <rFont val="Verdana"/>
        <family val="2"/>
      </rPr>
      <t>)</t>
    </r>
  </si>
  <si>
    <r>
      <t>Clocal</t>
    </r>
    <r>
      <rPr>
        <vertAlign val="subscript"/>
        <sz val="10"/>
        <rFont val="Verdana"/>
        <family val="2"/>
      </rPr>
      <t>air</t>
    </r>
  </si>
  <si>
    <r>
      <t>mg.m-</t>
    </r>
    <r>
      <rPr>
        <vertAlign val="superscript"/>
        <sz val="10"/>
        <rFont val="Verdana"/>
        <family val="2"/>
      </rPr>
      <t>3</t>
    </r>
  </si>
  <si>
    <r>
      <rPr>
        <b/>
        <sz val="10"/>
        <rFont val="Verdana"/>
        <family val="2"/>
      </rPr>
      <t>Clocal</t>
    </r>
    <r>
      <rPr>
        <b/>
        <vertAlign val="subscript"/>
        <sz val="10"/>
        <rFont val="Verdana"/>
        <family val="2"/>
      </rPr>
      <t>air</t>
    </r>
    <r>
      <rPr>
        <b/>
        <sz val="10"/>
        <rFont val="Verdana"/>
        <family val="2"/>
      </rPr>
      <t xml:space="preserve"> </t>
    </r>
    <r>
      <rPr>
        <sz val="10"/>
        <rFont val="Verdana"/>
        <family val="2"/>
      </rPr>
      <t>= Elocal</t>
    </r>
    <r>
      <rPr>
        <vertAlign val="subscript"/>
        <sz val="10"/>
        <rFont val="Verdana"/>
        <family val="2"/>
      </rPr>
      <t>air,24h</t>
    </r>
    <r>
      <rPr>
        <sz val="10"/>
        <rFont val="Verdana"/>
        <family val="2"/>
      </rPr>
      <t xml:space="preserve"> / (AREA* HEIGHT</t>
    </r>
    <r>
      <rPr>
        <vertAlign val="subscript"/>
        <sz val="10"/>
        <rFont val="Verdana"/>
        <family val="2"/>
      </rPr>
      <t>air)</t>
    </r>
    <r>
      <rPr>
        <sz val="10"/>
        <rFont val="Verdana"/>
        <family val="2"/>
      </rPr>
      <t xml:space="preserve"> * 10</t>
    </r>
    <r>
      <rPr>
        <vertAlign val="superscript"/>
        <sz val="10"/>
        <rFont val="Verdana"/>
        <family val="2"/>
      </rPr>
      <t>3</t>
    </r>
  </si>
  <si>
    <r>
      <t>Clocal</t>
    </r>
    <r>
      <rPr>
        <vertAlign val="subscript"/>
        <sz val="10"/>
        <rFont val="Verdana"/>
        <family val="2"/>
      </rPr>
      <t>soil</t>
    </r>
  </si>
  <si>
    <r>
      <t>mg.kg</t>
    </r>
    <r>
      <rPr>
        <vertAlign val="subscript"/>
        <sz val="10"/>
        <rFont val="Verdana"/>
        <family val="2"/>
      </rPr>
      <t>wwt</t>
    </r>
    <r>
      <rPr>
        <vertAlign val="superscript"/>
        <sz val="10"/>
        <rFont val="Verdana"/>
        <family val="2"/>
      </rPr>
      <t>-1</t>
    </r>
  </si>
  <si>
    <r>
      <rPr>
        <b/>
        <sz val="10"/>
        <rFont val="Verdana"/>
        <family val="2"/>
      </rPr>
      <t>Clocal</t>
    </r>
    <r>
      <rPr>
        <b/>
        <vertAlign val="subscript"/>
        <sz val="10"/>
        <rFont val="Verdana"/>
        <family val="2"/>
      </rPr>
      <t>soil</t>
    </r>
    <r>
      <rPr>
        <b/>
        <sz val="10"/>
        <rFont val="Verdana"/>
        <family val="2"/>
      </rPr>
      <t xml:space="preserve"> </t>
    </r>
    <r>
      <rPr>
        <sz val="10"/>
        <rFont val="Verdana"/>
        <family val="2"/>
      </rPr>
      <t>= Clocal</t>
    </r>
    <r>
      <rPr>
        <vertAlign val="subscript"/>
        <sz val="10"/>
        <rFont val="Verdana"/>
        <family val="2"/>
      </rPr>
      <t>soil-D</t>
    </r>
    <r>
      <rPr>
        <sz val="10"/>
        <rFont val="Verdana"/>
        <family val="2"/>
      </rPr>
      <t xml:space="preserve"> + Clocal</t>
    </r>
    <r>
      <rPr>
        <vertAlign val="subscript"/>
        <sz val="10"/>
        <rFont val="Verdana"/>
        <family val="2"/>
      </rPr>
      <t>soil-ID</t>
    </r>
  </si>
  <si>
    <t>1. In the Input table enter the amount of product used and the fraction of substance in the product;</t>
  </si>
  <si>
    <t>This workbook provides a calculation tool for estimating the environmental releases from the use of biocides as rodenticides. It consists of five spreadsheets, covering the emission scenarios described in the Emission Scenario Document (below). Whenever changes have been introduced by the Technical Agreements for Biocides (TAB) these are mentioned in the scenarios affected.
This is not a standalone document. It is a calculation tool and it should be used in combination with the ESD, which contains the background information which needs to be taken into account in order to correctly use this spreadsheet.</t>
  </si>
  <si>
    <t>v1.0</t>
  </si>
  <si>
    <t>v2.0</t>
  </si>
  <si>
    <r>
      <t xml:space="preserve">- </t>
    </r>
    <r>
      <rPr>
        <b/>
        <sz val="10"/>
        <color theme="1"/>
        <rFont val="Verdana"/>
        <family val="2"/>
      </rPr>
      <t>Updated</t>
    </r>
    <r>
      <rPr>
        <sz val="10"/>
        <color theme="1"/>
        <rFont val="Verdana"/>
        <family val="2"/>
      </rPr>
      <t>: this workbook implements the new ESD for PT 14 published in 2018 (which replaces the previous ESD from 2003)</t>
    </r>
  </si>
</sst>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0"/>
      <color theme="1"/>
      <name val="Verdana"/>
      <family val="2"/>
    </font>
    <font>
      <sz val="10"/>
      <color rgb="FF3F3F76"/>
      <name val="Verdana"/>
      <family val="2"/>
    </font>
    <font>
      <b/>
      <sz val="10"/>
      <color rgb="FF3F3F3F"/>
      <name val="Verdana"/>
      <family val="2"/>
    </font>
    <font>
      <b/>
      <sz val="10"/>
      <color theme="0"/>
      <name val="Verdana"/>
      <family val="2"/>
    </font>
    <font>
      <sz val="10"/>
      <color rgb="FFFF0000"/>
      <name val="Verdana"/>
      <family val="2"/>
    </font>
    <font>
      <b/>
      <sz val="10"/>
      <color theme="1"/>
      <name val="Verdana"/>
      <family val="2"/>
    </font>
    <font>
      <sz val="12"/>
      <color theme="1"/>
      <name val="Verdana"/>
      <family val="2"/>
    </font>
    <font>
      <sz val="10"/>
      <name val="Verdana"/>
      <family val="2"/>
    </font>
    <font>
      <i/>
      <sz val="10"/>
      <color theme="1"/>
      <name val="Verdana"/>
      <family val="2"/>
    </font>
    <font>
      <i/>
      <sz val="10"/>
      <color rgb="FF0070C0"/>
      <name val="Verdana"/>
      <family val="2"/>
    </font>
    <font>
      <i/>
      <sz val="10"/>
      <color rgb="FFFF0000"/>
      <name val="Verdana"/>
      <family val="2"/>
    </font>
    <font>
      <i/>
      <sz val="10"/>
      <color theme="2" tint="-0.499984740745262"/>
      <name val="Verdana"/>
      <family val="2"/>
    </font>
    <font>
      <b/>
      <sz val="12"/>
      <color theme="0"/>
      <name val="Calibri"/>
      <family val="2"/>
      <scheme val="minor"/>
    </font>
    <font>
      <u/>
      <sz val="10"/>
      <color theme="10"/>
      <name val="Verdana"/>
      <family val="2"/>
    </font>
    <font>
      <u/>
      <sz val="10"/>
      <color theme="11"/>
      <name val="Verdana"/>
      <family val="2"/>
    </font>
    <font>
      <b/>
      <sz val="12"/>
      <color rgb="FFEFB011"/>
      <name val="Verdana"/>
      <family val="2"/>
    </font>
    <font>
      <b/>
      <i/>
      <sz val="10"/>
      <color rgb="FFEFB011"/>
      <name val="Verdana"/>
      <family val="2"/>
    </font>
    <font>
      <b/>
      <sz val="15"/>
      <color theme="3"/>
      <name val="Verdana"/>
      <family val="2"/>
    </font>
    <font>
      <vertAlign val="superscript"/>
      <sz val="10"/>
      <color theme="1"/>
      <name val="Verdana"/>
      <family val="2"/>
    </font>
    <font>
      <vertAlign val="subscript"/>
      <sz val="10"/>
      <color theme="1"/>
      <name val="Verdana"/>
      <family val="2"/>
    </font>
    <font>
      <b/>
      <vertAlign val="subscript"/>
      <sz val="10"/>
      <color theme="1"/>
      <name val="Verdana"/>
      <family val="2"/>
    </font>
    <font>
      <b/>
      <sz val="12"/>
      <color theme="0"/>
      <name val="Verdana"/>
      <family val="2"/>
    </font>
    <font>
      <b/>
      <i/>
      <sz val="10"/>
      <color rgb="FFFF0000"/>
      <name val="Verdana"/>
      <family val="2"/>
    </font>
    <font>
      <i/>
      <vertAlign val="superscript"/>
      <sz val="10"/>
      <color rgb="FF0070C0"/>
      <name val="Verdana"/>
      <family val="2"/>
    </font>
    <font>
      <sz val="10"/>
      <name val="Arial"/>
      <family val="2"/>
    </font>
    <font>
      <sz val="10"/>
      <name val="Arial"/>
      <family val="2"/>
    </font>
    <font>
      <b/>
      <sz val="10"/>
      <color rgb="FFFA7D00"/>
      <name val="Verdana"/>
      <family val="2"/>
    </font>
    <font>
      <i/>
      <sz val="10"/>
      <name val="Verdana"/>
      <family val="2"/>
    </font>
    <font>
      <b/>
      <sz val="10"/>
      <color rgb="FF00B050"/>
      <name val="Verdana"/>
      <family val="2"/>
    </font>
    <font>
      <vertAlign val="superscript"/>
      <sz val="10"/>
      <name val="Verdana"/>
      <family val="2"/>
    </font>
    <font>
      <b/>
      <sz val="10"/>
      <name val="Verdana"/>
      <family val="2"/>
    </font>
    <font>
      <b/>
      <sz val="11"/>
      <color theme="3"/>
      <name val="Verdana"/>
      <family val="2"/>
    </font>
    <font>
      <b/>
      <vertAlign val="superscript"/>
      <sz val="10"/>
      <color theme="1"/>
      <name val="Verdana"/>
      <family val="2"/>
    </font>
    <font>
      <vertAlign val="subscript"/>
      <sz val="10"/>
      <name val="Verdana"/>
      <family val="2"/>
    </font>
    <font>
      <b/>
      <vertAlign val="subscript"/>
      <sz val="10"/>
      <name val="Verdana"/>
      <family val="2"/>
    </font>
    <font>
      <b/>
      <sz val="10"/>
      <color rgb="FFFF0000"/>
      <name val="Verdana"/>
      <family val="2"/>
    </font>
    <font>
      <b/>
      <sz val="16"/>
      <color theme="3"/>
      <name val="Verdana"/>
      <family val="2"/>
    </font>
    <font>
      <sz val="11"/>
      <color theme="1"/>
      <name val="Verdana"/>
      <family val="2"/>
    </font>
    <font>
      <b/>
      <sz val="11"/>
      <color theme="1"/>
      <name val="Verdana"/>
      <family val="2"/>
    </font>
    <font>
      <sz val="11"/>
      <name val="Verdana"/>
      <family val="2"/>
    </font>
    <font>
      <b/>
      <sz val="14"/>
      <color theme="0"/>
      <name val="Verdana"/>
      <family val="2"/>
    </font>
    <font>
      <b/>
      <sz val="11"/>
      <color theme="0"/>
      <name val="Verdana"/>
      <family val="2"/>
    </font>
    <font>
      <b/>
      <sz val="10"/>
      <color rgb="FFEFB011"/>
      <name val="Verdana"/>
      <family val="2"/>
    </font>
    <font>
      <b/>
      <sz val="11"/>
      <color rgb="FFFF0000"/>
      <name val="Verdana"/>
      <family val="2"/>
    </font>
    <font>
      <sz val="11"/>
      <color rgb="FFFF0000"/>
      <name val="Verdana"/>
      <family val="2"/>
    </font>
    <font>
      <b/>
      <sz val="12"/>
      <color theme="3"/>
      <name val="Verdana"/>
      <family val="2"/>
    </font>
    <font>
      <b/>
      <sz val="14"/>
      <color theme="1"/>
      <name val="Verdana"/>
      <family val="2"/>
    </font>
    <font>
      <u/>
      <sz val="12"/>
      <color theme="10"/>
      <name val="Verdana"/>
      <family val="2"/>
    </font>
    <font>
      <b/>
      <i/>
      <sz val="10"/>
      <color theme="1"/>
      <name val="Verdana"/>
      <family val="2"/>
    </font>
    <font>
      <i/>
      <u/>
      <sz val="10"/>
      <color theme="1"/>
      <name val="Verdana"/>
      <family val="2"/>
    </font>
    <font>
      <u/>
      <sz val="10"/>
      <name val="Verdana"/>
      <family val="2"/>
    </font>
    <font>
      <b/>
      <sz val="10"/>
      <color theme="3"/>
      <name val="Verdana"/>
      <family val="2"/>
    </font>
    <font>
      <b/>
      <i/>
      <sz val="10"/>
      <name val="Verdana"/>
      <family val="2"/>
    </font>
    <font>
      <i/>
      <u/>
      <sz val="10"/>
      <name val="Verdana"/>
      <family val="2"/>
    </font>
    <font>
      <sz val="12"/>
      <name val="Symbol"/>
      <family val="1"/>
      <charset val="2"/>
    </font>
    <font>
      <sz val="10"/>
      <name val="Symbol"/>
      <family val="1"/>
      <charset val="2"/>
    </font>
    <font>
      <sz val="10"/>
      <name val="Calibri"/>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rgb="FFA5A5A5"/>
      </patternFill>
    </fill>
    <fill>
      <patternFill patternType="solid">
        <fgColor rgb="FF0070C0"/>
        <bgColor indexed="64"/>
      </patternFill>
    </fill>
    <fill>
      <patternFill patternType="solid">
        <fgColor theme="4" tint="0.79998168889431442"/>
        <bgColor indexed="64"/>
      </patternFill>
    </fill>
    <fill>
      <patternFill patternType="solid">
        <fgColor rgb="FFEFB011"/>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5">
    <xf numFmtId="0" fontId="0" fillId="0" borderId="0"/>
    <xf numFmtId="0" fontId="1" fillId="2" borderId="1" applyNumberFormat="0" applyAlignment="0" applyProtection="0"/>
    <xf numFmtId="0" fontId="2" fillId="3" borderId="2" applyNumberFormat="0" applyAlignment="0" applyProtection="0"/>
    <xf numFmtId="0" fontId="12" fillId="6"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7" fillId="0" borderId="5" applyNumberFormat="0" applyFill="0" applyAlignment="0" applyProtection="0"/>
    <xf numFmtId="0" fontId="24" fillId="0" borderId="0"/>
    <xf numFmtId="0" fontId="26" fillId="3" borderId="1" applyNumberFormat="0" applyAlignment="0" applyProtection="0"/>
    <xf numFmtId="0" fontId="25" fillId="0" borderId="0"/>
    <xf numFmtId="0" fontId="31" fillId="0" borderId="0" applyNumberFormat="0" applyFill="0" applyBorder="0" applyAlignment="0" applyProtection="0"/>
    <xf numFmtId="0" fontId="13" fillId="0" borderId="0" applyNumberFormat="0" applyFill="0" applyBorder="0" applyAlignment="0" applyProtection="0"/>
    <xf numFmtId="0" fontId="24" fillId="0" borderId="0"/>
  </cellStyleXfs>
  <cellXfs count="190">
    <xf numFmtId="0" fontId="0" fillId="0" borderId="0" xfId="0"/>
    <xf numFmtId="0" fontId="0" fillId="4" borderId="0" xfId="0" applyFill="1"/>
    <xf numFmtId="0" fontId="0" fillId="5" borderId="0" xfId="0" applyFill="1" applyBorder="1"/>
    <xf numFmtId="0" fontId="8" fillId="5" borderId="0" xfId="0" applyFont="1" applyFill="1" applyBorder="1"/>
    <xf numFmtId="0" fontId="5" fillId="5" borderId="4" xfId="0" applyFont="1" applyFill="1" applyBorder="1"/>
    <xf numFmtId="0" fontId="0" fillId="4" borderId="0" xfId="0" applyFill="1" applyBorder="1"/>
    <xf numFmtId="0" fontId="0" fillId="4" borderId="0" xfId="0" applyFill="1" applyAlignment="1">
      <alignment vertical="center"/>
    </xf>
    <xf numFmtId="0" fontId="0" fillId="4" borderId="0" xfId="0" applyFill="1" applyBorder="1" applyAlignment="1">
      <alignment vertical="center"/>
    </xf>
    <xf numFmtId="0" fontId="0" fillId="5" borderId="0" xfId="0" applyFill="1" applyBorder="1" applyAlignment="1">
      <alignment horizontal="center"/>
    </xf>
    <xf numFmtId="0" fontId="21" fillId="9" borderId="0" xfId="21" applyFont="1" applyFill="1" applyBorder="1" applyAlignment="1">
      <alignment vertical="center"/>
    </xf>
    <xf numFmtId="0" fontId="21" fillId="4" borderId="0" xfId="21" applyFont="1" applyFill="1" applyBorder="1" applyAlignment="1">
      <alignment vertical="center"/>
    </xf>
    <xf numFmtId="0" fontId="5" fillId="5" borderId="4" xfId="0" applyFont="1" applyFill="1" applyBorder="1" applyAlignment="1">
      <alignment horizontal="center"/>
    </xf>
    <xf numFmtId="0" fontId="5" fillId="5" borderId="4" xfId="0" applyFont="1" applyFill="1" applyBorder="1" applyAlignment="1">
      <alignment vertical="center"/>
    </xf>
    <xf numFmtId="0" fontId="5" fillId="5" borderId="4" xfId="0" applyFont="1" applyFill="1" applyBorder="1" applyAlignment="1">
      <alignment horizontal="center" vertical="center" wrapText="1"/>
    </xf>
    <xf numFmtId="0" fontId="0" fillId="5" borderId="0" xfId="0" applyFont="1" applyFill="1" applyBorder="1" applyAlignment="1">
      <alignment horizontal="center"/>
    </xf>
    <xf numFmtId="0" fontId="0" fillId="5" borderId="0" xfId="0" applyFill="1" applyAlignment="1">
      <alignment horizontal="center"/>
    </xf>
    <xf numFmtId="0" fontId="40" fillId="9" borderId="0" xfId="21" applyFont="1" applyFill="1" applyBorder="1" applyAlignment="1">
      <alignment vertical="center"/>
    </xf>
    <xf numFmtId="0" fontId="41" fillId="4" borderId="0" xfId="21" applyFont="1" applyFill="1" applyBorder="1" applyAlignment="1">
      <alignment vertical="center"/>
    </xf>
    <xf numFmtId="0" fontId="0" fillId="4" borderId="0" xfId="0" applyFill="1" applyBorder="1" applyAlignment="1">
      <alignment horizontal="center"/>
    </xf>
    <xf numFmtId="0" fontId="46" fillId="9" borderId="0" xfId="0" applyFont="1" applyFill="1"/>
    <xf numFmtId="0" fontId="0" fillId="4" borderId="0" xfId="0" applyFill="1" applyAlignment="1">
      <alignment horizontal="left" vertical="center"/>
    </xf>
    <xf numFmtId="0" fontId="0" fillId="4" borderId="0" xfId="0" applyFill="1" applyBorder="1" applyAlignment="1">
      <alignment horizontal="left" vertical="center"/>
    </xf>
    <xf numFmtId="0" fontId="0" fillId="4" borderId="0" xfId="0" applyFont="1" applyFill="1" applyBorder="1" applyAlignment="1">
      <alignment vertical="center"/>
    </xf>
    <xf numFmtId="0" fontId="0" fillId="4" borderId="0" xfId="0" applyFont="1" applyFill="1" applyBorder="1" applyAlignment="1">
      <alignment horizontal="left" vertical="center"/>
    </xf>
    <xf numFmtId="0" fontId="0" fillId="4" borderId="0" xfId="0" applyFont="1" applyFill="1" applyAlignment="1">
      <alignment vertical="center"/>
    </xf>
    <xf numFmtId="0" fontId="37" fillId="4" borderId="0" xfId="0" applyFont="1" applyFill="1" applyBorder="1" applyAlignment="1">
      <alignment vertical="center"/>
    </xf>
    <xf numFmtId="0" fontId="39" fillId="4" borderId="0" xfId="19" applyFont="1" applyFill="1" applyBorder="1" applyAlignment="1">
      <alignment vertical="center"/>
    </xf>
    <xf numFmtId="0" fontId="38" fillId="4" borderId="0" xfId="0" applyFont="1" applyFill="1" applyAlignment="1">
      <alignment vertical="center"/>
    </xf>
    <xf numFmtId="0" fontId="37" fillId="4" borderId="0" xfId="0" applyFont="1" applyFill="1" applyAlignment="1">
      <alignment vertical="center"/>
    </xf>
    <xf numFmtId="14" fontId="0" fillId="4" borderId="0" xfId="0" applyNumberFormat="1" applyFill="1" applyAlignment="1">
      <alignment vertical="center"/>
    </xf>
    <xf numFmtId="0" fontId="0" fillId="4" borderId="0" xfId="0" applyFill="1" applyAlignment="1">
      <alignment vertical="center" wrapText="1"/>
    </xf>
    <xf numFmtId="0" fontId="37" fillId="4" borderId="0" xfId="0" applyFont="1" applyFill="1" applyAlignment="1">
      <alignment vertical="center" wrapText="1"/>
    </xf>
    <xf numFmtId="0" fontId="6" fillId="4" borderId="0" xfId="0" applyFont="1" applyFill="1" applyBorder="1" applyAlignment="1">
      <alignment vertical="center"/>
    </xf>
    <xf numFmtId="14" fontId="0" fillId="4" borderId="0" xfId="0" applyNumberFormat="1" applyFont="1" applyFill="1" applyAlignment="1">
      <alignment vertical="center"/>
    </xf>
    <xf numFmtId="0" fontId="0" fillId="4" borderId="0" xfId="0" applyFill="1" applyAlignment="1" applyProtection="1">
      <alignment vertical="center"/>
      <protection locked="0"/>
    </xf>
    <xf numFmtId="0" fontId="0" fillId="4" borderId="0" xfId="0" applyFill="1" applyAlignment="1" applyProtection="1">
      <alignment horizontal="left" vertical="center"/>
      <protection locked="0"/>
    </xf>
    <xf numFmtId="0" fontId="0" fillId="4" borderId="0" xfId="0" applyFill="1" applyBorder="1" applyAlignment="1" applyProtection="1">
      <alignment vertical="center"/>
      <protection locked="0"/>
    </xf>
    <xf numFmtId="0" fontId="36" fillId="4" borderId="0" xfId="18" applyFont="1" applyFill="1" applyBorder="1" applyAlignment="1" applyProtection="1">
      <alignment vertical="center"/>
      <protection locked="0"/>
    </xf>
    <xf numFmtId="0" fontId="17" fillId="4" borderId="0" xfId="18" applyFill="1" applyBorder="1" applyAlignment="1" applyProtection="1">
      <alignment vertical="center"/>
      <protection locked="0"/>
    </xf>
    <xf numFmtId="0" fontId="0" fillId="4" borderId="0" xfId="0" applyFill="1" applyBorder="1" applyAlignment="1" applyProtection="1">
      <alignment horizontal="left" vertical="center"/>
      <protection locked="0"/>
    </xf>
    <xf numFmtId="0" fontId="0" fillId="0" borderId="0" xfId="0" applyAlignment="1" applyProtection="1">
      <alignment vertical="center"/>
      <protection locked="0"/>
    </xf>
    <xf numFmtId="0" fontId="24" fillId="4" borderId="0" xfId="19" applyFill="1" applyAlignment="1" applyProtection="1">
      <alignment vertical="center"/>
      <protection locked="0"/>
    </xf>
    <xf numFmtId="0" fontId="6" fillId="4" borderId="0" xfId="19" applyFont="1" applyFill="1" applyBorder="1" applyAlignment="1" applyProtection="1">
      <alignment vertical="center"/>
      <protection locked="0"/>
    </xf>
    <xf numFmtId="0" fontId="40" fillId="9" borderId="0" xfId="19" applyFont="1" applyFill="1" applyBorder="1" applyAlignment="1" applyProtection="1">
      <alignment vertical="center"/>
      <protection locked="0"/>
    </xf>
    <xf numFmtId="0" fontId="21" fillId="9" borderId="0" xfId="19" applyFont="1" applyFill="1" applyBorder="1" applyAlignment="1" applyProtection="1">
      <alignment vertical="center"/>
      <protection locked="0"/>
    </xf>
    <xf numFmtId="0" fontId="3" fillId="9" borderId="0" xfId="0" applyFont="1" applyFill="1" applyBorder="1" applyAlignment="1" applyProtection="1">
      <alignment vertical="center"/>
      <protection locked="0"/>
    </xf>
    <xf numFmtId="0" fontId="0" fillId="9" borderId="0" xfId="0" applyFill="1" applyBorder="1" applyAlignment="1" applyProtection="1">
      <alignment vertical="center"/>
      <protection locked="0"/>
    </xf>
    <xf numFmtId="0" fontId="7" fillId="4" borderId="0" xfId="19" applyFont="1" applyFill="1" applyBorder="1" applyAlignment="1" applyProtection="1">
      <alignment vertical="center"/>
      <protection locked="0"/>
    </xf>
    <xf numFmtId="0" fontId="7" fillId="4" borderId="0" xfId="0" applyFont="1" applyFill="1" applyBorder="1" applyAlignment="1" applyProtection="1">
      <alignment vertical="center"/>
      <protection locked="0"/>
    </xf>
    <xf numFmtId="0" fontId="43" fillId="4" borderId="0" xfId="22" applyFont="1" applyFill="1" applyBorder="1" applyAlignment="1" applyProtection="1">
      <alignment vertical="center"/>
      <protection locked="0"/>
    </xf>
    <xf numFmtId="0" fontId="35" fillId="4" borderId="0" xfId="22" applyFont="1" applyFill="1" applyBorder="1" applyAlignment="1" applyProtection="1">
      <alignment vertical="center"/>
      <protection locked="0"/>
    </xf>
    <xf numFmtId="0" fontId="7" fillId="4" borderId="0" xfId="0" applyFont="1" applyFill="1" applyAlignment="1" applyProtection="1">
      <alignment vertical="center"/>
      <protection locked="0"/>
    </xf>
    <xf numFmtId="0" fontId="7" fillId="0" borderId="0" xfId="0" applyFont="1" applyAlignment="1" applyProtection="1">
      <alignment vertical="center"/>
      <protection locked="0"/>
    </xf>
    <xf numFmtId="0" fontId="35" fillId="4" borderId="0" xfId="0" applyFont="1" applyFill="1" applyBorder="1" applyAlignment="1" applyProtection="1">
      <alignment vertical="center" wrapText="1"/>
      <protection locked="0"/>
    </xf>
    <xf numFmtId="0" fontId="0" fillId="4" borderId="0" xfId="0" applyFont="1" applyFill="1" applyAlignment="1" applyProtection="1">
      <alignment vertical="center"/>
      <protection locked="0"/>
    </xf>
    <xf numFmtId="0" fontId="4" fillId="4" borderId="0" xfId="22" applyFont="1" applyFill="1" applyBorder="1" applyAlignment="1" applyProtection="1">
      <alignment horizontal="left" vertical="center" wrapText="1"/>
      <protection locked="0"/>
    </xf>
    <xf numFmtId="0" fontId="42" fillId="4" borderId="0" xfId="0" applyFont="1" applyFill="1" applyBorder="1" applyAlignment="1" applyProtection="1">
      <alignment vertical="center"/>
      <protection locked="0"/>
    </xf>
    <xf numFmtId="0" fontId="16" fillId="4" borderId="0"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5"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3" fillId="7" borderId="0" xfId="0" applyFont="1" applyFill="1" applyBorder="1" applyAlignment="1" applyProtection="1">
      <alignment horizontal="left" vertical="center"/>
      <protection locked="0"/>
    </xf>
    <xf numFmtId="0" fontId="0" fillId="8" borderId="0" xfId="0" applyFill="1" applyBorder="1" applyAlignment="1" applyProtection="1">
      <alignment vertical="center"/>
      <protection locked="0"/>
    </xf>
    <xf numFmtId="0" fontId="0" fillId="8" borderId="0" xfId="0" applyFill="1" applyBorder="1" applyAlignment="1" applyProtection="1">
      <alignment horizontal="left" vertical="center"/>
      <protection locked="0"/>
    </xf>
    <xf numFmtId="0" fontId="9" fillId="8" borderId="0" xfId="0" applyFont="1" applyFill="1" applyBorder="1" applyAlignment="1" applyProtection="1">
      <alignment vertical="center"/>
      <protection locked="0"/>
    </xf>
    <xf numFmtId="0" fontId="9" fillId="8" borderId="0" xfId="0" applyFont="1" applyFill="1" applyBorder="1" applyAlignment="1" applyProtection="1">
      <alignment horizontal="left" vertical="center"/>
      <protection locked="0"/>
    </xf>
    <xf numFmtId="0" fontId="9" fillId="8" borderId="0" xfId="0" applyFont="1" applyFill="1" applyBorder="1" applyAlignment="1" applyProtection="1">
      <alignment horizontal="center" vertical="center"/>
      <protection locked="0"/>
    </xf>
    <xf numFmtId="0" fontId="10" fillId="8" borderId="0" xfId="0" applyFont="1" applyFill="1" applyBorder="1" applyAlignment="1" applyProtection="1">
      <alignment vertical="center"/>
      <protection locked="0"/>
    </xf>
    <xf numFmtId="0" fontId="0" fillId="8" borderId="0" xfId="0" applyFill="1" applyBorder="1" applyAlignment="1" applyProtection="1">
      <alignment horizontal="center" vertical="center"/>
      <protection locked="0"/>
    </xf>
    <xf numFmtId="0" fontId="0" fillId="8" borderId="0" xfId="0" applyFill="1" applyBorder="1" applyAlignment="1" applyProtection="1">
      <alignment vertical="center" wrapText="1"/>
      <protection locked="0"/>
    </xf>
    <xf numFmtId="0" fontId="7" fillId="9" borderId="6" xfId="1" applyFont="1" applyFill="1" applyBorder="1" applyAlignment="1" applyProtection="1">
      <alignment horizontal="center" vertical="center"/>
      <protection locked="0"/>
    </xf>
    <xf numFmtId="0" fontId="7" fillId="8" borderId="0" xfId="0" applyFont="1" applyFill="1" applyBorder="1" applyAlignment="1" applyProtection="1">
      <alignment horizontal="center" vertical="center"/>
      <protection locked="0"/>
    </xf>
    <xf numFmtId="0" fontId="0" fillId="8" borderId="0" xfId="0" applyFill="1" applyBorder="1" applyAlignment="1" applyProtection="1">
      <alignment horizontal="left" vertical="center" wrapText="1"/>
      <protection locked="0"/>
    </xf>
    <xf numFmtId="0" fontId="0" fillId="8" borderId="7" xfId="0" applyFill="1" applyBorder="1" applyAlignment="1" applyProtection="1">
      <alignment vertical="center" wrapText="1"/>
      <protection locked="0"/>
    </xf>
    <xf numFmtId="0" fontId="0" fillId="8" borderId="7" xfId="0" applyFill="1" applyBorder="1" applyAlignment="1" applyProtection="1">
      <alignment horizontal="left" vertical="center"/>
      <protection locked="0"/>
    </xf>
    <xf numFmtId="0" fontId="4" fillId="8" borderId="0" xfId="0" applyFont="1" applyFill="1" applyBorder="1" applyAlignment="1" applyProtection="1">
      <alignment horizontal="left" vertical="center"/>
      <protection locked="0"/>
    </xf>
    <xf numFmtId="0" fontId="0" fillId="8" borderId="0" xfId="0" applyFill="1" applyAlignment="1" applyProtection="1">
      <alignment horizontal="center" vertical="center"/>
      <protection locked="0"/>
    </xf>
    <xf numFmtId="0" fontId="11" fillId="8" borderId="0" xfId="0"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49" fontId="27" fillId="8" borderId="0" xfId="0" applyNumberFormat="1" applyFont="1" applyFill="1" applyBorder="1" applyAlignment="1" applyProtection="1">
      <alignment horizontal="left" vertical="center"/>
      <protection locked="0"/>
    </xf>
    <xf numFmtId="0" fontId="7" fillId="8" borderId="0" xfId="0" applyFont="1" applyFill="1" applyAlignment="1" applyProtection="1">
      <alignment vertical="center"/>
      <protection locked="0"/>
    </xf>
    <xf numFmtId="0" fontId="7" fillId="8" borderId="0" xfId="0" applyFont="1" applyFill="1" applyBorder="1" applyAlignment="1" applyProtection="1">
      <alignment vertical="center"/>
      <protection locked="0"/>
    </xf>
    <xf numFmtId="49" fontId="7" fillId="8" borderId="0" xfId="0" applyNumberFormat="1" applyFont="1" applyFill="1" applyBorder="1" applyAlignment="1" applyProtection="1">
      <alignment horizontal="left" vertical="center"/>
      <protection locked="0"/>
    </xf>
    <xf numFmtId="0" fontId="9" fillId="4" borderId="0" xfId="0" applyFont="1" applyFill="1" applyBorder="1" applyAlignment="1" applyProtection="1">
      <alignment vertical="center"/>
      <protection locked="0"/>
    </xf>
    <xf numFmtId="0" fontId="28" fillId="4" borderId="0" xfId="0" applyFont="1" applyFill="1" applyAlignment="1" applyProtection="1">
      <alignment vertical="center"/>
      <protection locked="0"/>
    </xf>
    <xf numFmtId="0" fontId="27" fillId="4" borderId="0" xfId="0" applyFont="1" applyFill="1" applyAlignment="1" applyProtection="1">
      <alignment horizontal="left" vertical="center"/>
      <protection locked="0"/>
    </xf>
    <xf numFmtId="0" fontId="0" fillId="0" borderId="0" xfId="0" applyAlignment="1" applyProtection="1">
      <alignment horizontal="left" vertical="center"/>
      <protection locked="0"/>
    </xf>
    <xf numFmtId="0" fontId="2" fillId="3" borderId="2" xfId="2" applyAlignment="1" applyProtection="1">
      <alignment horizontal="center" vertical="center"/>
    </xf>
    <xf numFmtId="11" fontId="2" fillId="3" borderId="2" xfId="2" applyNumberFormat="1" applyAlignment="1" applyProtection="1">
      <alignment horizontal="center" vertical="center"/>
    </xf>
    <xf numFmtId="0" fontId="24" fillId="4" borderId="0" xfId="19" applyFill="1" applyAlignment="1" applyProtection="1">
      <alignment horizontal="left" vertical="center"/>
      <protection locked="0"/>
    </xf>
    <xf numFmtId="0" fontId="6" fillId="4" borderId="0" xfId="19" applyFont="1" applyFill="1" applyBorder="1" applyAlignment="1" applyProtection="1">
      <alignment horizontal="left" vertical="center"/>
      <protection locked="0"/>
    </xf>
    <xf numFmtId="0" fontId="21" fillId="9" borderId="0" xfId="19" applyFont="1" applyFill="1" applyBorder="1" applyAlignment="1" applyProtection="1">
      <alignment horizontal="left" vertical="center"/>
      <protection locked="0"/>
    </xf>
    <xf numFmtId="0" fontId="0" fillId="4" borderId="0" xfId="0" applyFill="1" applyBorder="1" applyAlignment="1" applyProtection="1">
      <alignment vertical="center" wrapText="1"/>
      <protection locked="0"/>
    </xf>
    <xf numFmtId="0" fontId="21" fillId="4" borderId="0" xfId="19" applyFont="1" applyFill="1" applyBorder="1" applyAlignment="1" applyProtection="1">
      <alignment vertical="center"/>
      <protection locked="0"/>
    </xf>
    <xf numFmtId="0" fontId="45" fillId="4" borderId="0" xfId="22" applyFont="1" applyFill="1" applyBorder="1" applyAlignment="1" applyProtection="1">
      <alignment vertical="center"/>
      <protection locked="0"/>
    </xf>
    <xf numFmtId="0" fontId="21" fillId="4" borderId="0" xfId="19" applyFont="1" applyFill="1" applyBorder="1" applyAlignment="1" applyProtection="1">
      <alignment horizontal="left" vertical="center"/>
      <protection locked="0"/>
    </xf>
    <xf numFmtId="0" fontId="3" fillId="4" borderId="0" xfId="0" applyFont="1" applyFill="1" applyBorder="1" applyAlignment="1" applyProtection="1">
      <alignment vertical="center"/>
      <protection locked="0"/>
    </xf>
    <xf numFmtId="0" fontId="6" fillId="4" borderId="0" xfId="19" applyFont="1" applyFill="1" applyAlignment="1" applyProtection="1">
      <alignment vertical="center"/>
      <protection locked="0"/>
    </xf>
    <xf numFmtId="0" fontId="6" fillId="4" borderId="0" xfId="19" applyFont="1" applyFill="1" applyAlignment="1" applyProtection="1">
      <alignment horizontal="left" vertical="center"/>
      <protection locked="0"/>
    </xf>
    <xf numFmtId="0" fontId="0" fillId="8" borderId="7" xfId="0" applyFill="1" applyBorder="1" applyAlignment="1" applyProtection="1">
      <alignment horizontal="right" vertical="center" wrapText="1"/>
      <protection locked="0"/>
    </xf>
    <xf numFmtId="0" fontId="0" fillId="8" borderId="7" xfId="0" applyFill="1" applyBorder="1" applyAlignment="1" applyProtection="1">
      <alignment horizontal="right" vertical="center"/>
      <protection locked="0"/>
    </xf>
    <xf numFmtId="0" fontId="0" fillId="8" borderId="0" xfId="0" applyFill="1" applyBorder="1" applyAlignment="1" applyProtection="1">
      <alignment horizontal="right" vertical="center" wrapText="1"/>
      <protection locked="0"/>
    </xf>
    <xf numFmtId="0" fontId="0" fillId="8" borderId="0" xfId="0" applyFill="1" applyBorder="1" applyAlignment="1" applyProtection="1">
      <alignment horizontal="right" vertical="center"/>
      <protection locked="0"/>
    </xf>
    <xf numFmtId="0" fontId="0" fillId="8" borderId="0" xfId="0" applyFont="1" applyFill="1" applyBorder="1" applyAlignment="1" applyProtection="1">
      <alignment horizontal="left" vertical="center"/>
      <protection locked="0"/>
    </xf>
    <xf numFmtId="0" fontId="0" fillId="8" borderId="0" xfId="0" applyFont="1" applyFill="1" applyBorder="1" applyAlignment="1" applyProtection="1">
      <alignment horizontal="left" vertical="center" wrapText="1"/>
      <protection locked="0"/>
    </xf>
    <xf numFmtId="0" fontId="5" fillId="8" borderId="0" xfId="0" applyFont="1" applyFill="1" applyAlignment="1" applyProtection="1">
      <alignment vertical="center"/>
      <protection locked="0"/>
    </xf>
    <xf numFmtId="0" fontId="7" fillId="4" borderId="0" xfId="0" applyFont="1" applyFill="1" applyAlignment="1" applyProtection="1">
      <alignment horizontal="left" vertical="center"/>
      <protection locked="0"/>
    </xf>
    <xf numFmtId="0" fontId="7" fillId="8" borderId="0" xfId="0" applyFont="1" applyFill="1" applyBorder="1" applyAlignment="1" applyProtection="1">
      <alignment vertical="center" wrapText="1"/>
      <protection locked="0"/>
    </xf>
    <xf numFmtId="0" fontId="7" fillId="8" borderId="0" xfId="0" applyFont="1" applyFill="1" applyBorder="1" applyAlignment="1" applyProtection="1">
      <alignment horizontal="left" vertical="center"/>
      <protection locked="0"/>
    </xf>
    <xf numFmtId="0" fontId="27" fillId="8" borderId="0" xfId="0" applyFont="1" applyFill="1" applyBorder="1" applyAlignment="1" applyProtection="1">
      <alignment horizontal="left" vertical="center"/>
      <protection locked="0"/>
    </xf>
    <xf numFmtId="0" fontId="0" fillId="8" borderId="0" xfId="0" applyFill="1" applyBorder="1" applyAlignment="1" applyProtection="1">
      <alignment horizontal="center" vertical="center"/>
    </xf>
    <xf numFmtId="0" fontId="7" fillId="8" borderId="0" xfId="0" applyFont="1" applyFill="1" applyBorder="1" applyAlignment="1" applyProtection="1">
      <alignment horizontal="center" vertical="center"/>
    </xf>
    <xf numFmtId="0" fontId="24" fillId="4" borderId="0" xfId="19" applyFill="1" applyAlignment="1" applyProtection="1">
      <alignment vertical="center" wrapText="1"/>
      <protection locked="0"/>
    </xf>
    <xf numFmtId="0" fontId="21" fillId="9" borderId="0" xfId="19" applyFont="1" applyFill="1" applyBorder="1" applyAlignment="1" applyProtection="1">
      <alignment vertical="center" wrapText="1"/>
      <protection locked="0"/>
    </xf>
    <xf numFmtId="0" fontId="21" fillId="4" borderId="0" xfId="19" applyFont="1" applyFill="1" applyBorder="1" applyAlignment="1" applyProtection="1">
      <alignment vertical="center" wrapText="1"/>
      <protection locked="0"/>
    </xf>
    <xf numFmtId="0" fontId="16" fillId="4" borderId="0" xfId="0" applyFont="1" applyFill="1" applyBorder="1" applyAlignment="1" applyProtection="1">
      <alignment vertical="center" wrapText="1"/>
      <protection locked="0"/>
    </xf>
    <xf numFmtId="0" fontId="15" fillId="7" borderId="0" xfId="0" applyFont="1" applyFill="1" applyBorder="1" applyAlignment="1" applyProtection="1">
      <alignment vertical="center" wrapText="1"/>
      <protection locked="0"/>
    </xf>
    <xf numFmtId="0" fontId="9" fillId="8" borderId="0" xfId="0" applyFont="1" applyFill="1" applyBorder="1" applyAlignment="1" applyProtection="1">
      <alignment vertical="center" wrapText="1"/>
      <protection locked="0"/>
    </xf>
    <xf numFmtId="0" fontId="10" fillId="8" borderId="0" xfId="0" applyFont="1" applyFill="1" applyBorder="1" applyAlignment="1" applyProtection="1">
      <alignment vertical="center" wrapText="1"/>
      <protection locked="0"/>
    </xf>
    <xf numFmtId="0" fontId="11" fillId="8" borderId="0" xfId="0" applyFont="1"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0" fillId="0" borderId="0" xfId="0" applyAlignment="1" applyProtection="1">
      <alignment vertical="center" wrapText="1"/>
      <protection locked="0"/>
    </xf>
    <xf numFmtId="0" fontId="26" fillId="3" borderId="1" xfId="20" applyAlignment="1" applyProtection="1">
      <alignment horizontal="center" vertical="center"/>
    </xf>
    <xf numFmtId="0" fontId="44" fillId="4" borderId="0" xfId="22" applyFont="1" applyFill="1" applyBorder="1" applyAlignment="1" applyProtection="1">
      <alignment vertical="center" wrapText="1"/>
      <protection locked="0"/>
    </xf>
    <xf numFmtId="0" fontId="22" fillId="4" borderId="0" xfId="0" applyFont="1" applyFill="1" applyBorder="1" applyAlignment="1" applyProtection="1">
      <alignment vertical="center"/>
      <protection locked="0"/>
    </xf>
    <xf numFmtId="0" fontId="5" fillId="8" borderId="0" xfId="0" applyFont="1" applyFill="1" applyBorder="1" applyAlignment="1" applyProtection="1">
      <alignment horizontal="left" vertical="center" wrapText="1"/>
      <protection locked="0"/>
    </xf>
    <xf numFmtId="0" fontId="30" fillId="8" borderId="0" xfId="0"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0" xfId="0" applyFill="1" applyBorder="1" applyAlignment="1" applyProtection="1">
      <alignment horizontal="left" vertical="center"/>
      <protection locked="0"/>
    </xf>
    <xf numFmtId="0" fontId="12" fillId="6" borderId="3" xfId="3" applyAlignment="1" applyProtection="1">
      <alignment horizontal="center" vertical="center"/>
      <protection locked="0"/>
    </xf>
    <xf numFmtId="0" fontId="0" fillId="8" borderId="0" xfId="0" applyFill="1" applyBorder="1" applyAlignment="1" applyProtection="1">
      <alignment horizontal="left" vertical="center" wrapText="1"/>
      <protection locked="0"/>
    </xf>
    <xf numFmtId="0" fontId="0" fillId="8" borderId="0" xfId="0" applyFill="1" applyBorder="1" applyAlignment="1" applyProtection="1">
      <alignment horizontal="left" vertical="center"/>
      <protection locked="0"/>
    </xf>
    <xf numFmtId="0" fontId="12" fillId="6" borderId="3" xfId="3" applyAlignment="1" applyProtection="1">
      <alignment horizontal="center" vertical="center"/>
      <protection locked="0"/>
    </xf>
    <xf numFmtId="0" fontId="10" fillId="8" borderId="0" xfId="0" applyFont="1" applyFill="1" applyBorder="1" applyAlignment="1" applyProtection="1">
      <alignment horizontal="left" vertical="center"/>
      <protection locked="0"/>
    </xf>
    <xf numFmtId="11" fontId="0" fillId="4" borderId="0" xfId="0" applyNumberFormat="1" applyFill="1" applyAlignment="1" applyProtection="1">
      <alignment vertical="center"/>
      <protection locked="0"/>
    </xf>
    <xf numFmtId="0" fontId="0" fillId="5" borderId="0" xfId="0" applyFont="1" applyFill="1" applyBorder="1"/>
    <xf numFmtId="0" fontId="0" fillId="8" borderId="0" xfId="0" applyFill="1" applyBorder="1" applyAlignment="1" applyProtection="1">
      <alignment horizontal="left" vertical="center" wrapText="1"/>
      <protection locked="0"/>
    </xf>
    <xf numFmtId="0" fontId="44" fillId="4" borderId="0" xfId="22"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protection locked="0"/>
    </xf>
    <xf numFmtId="0" fontId="12" fillId="6" borderId="3" xfId="3" applyAlignment="1" applyProtection="1">
      <alignment horizontal="center" vertical="center" wrapText="1"/>
      <protection locked="0"/>
    </xf>
    <xf numFmtId="0" fontId="0" fillId="8" borderId="0" xfId="0" applyFill="1" applyBorder="1" applyAlignment="1" applyProtection="1">
      <alignment horizontal="left" vertical="center" wrapText="1"/>
      <protection locked="0"/>
    </xf>
    <xf numFmtId="0" fontId="0" fillId="8" borderId="0" xfId="0" applyFill="1" applyBorder="1" applyAlignment="1" applyProtection="1">
      <alignment horizontal="left" vertical="center"/>
      <protection locked="0"/>
    </xf>
    <xf numFmtId="0" fontId="12" fillId="6" borderId="3" xfId="3" applyAlignment="1" applyProtection="1">
      <alignment horizontal="center" vertical="center"/>
      <protection locked="0"/>
    </xf>
    <xf numFmtId="0" fontId="0" fillId="4" borderId="0" xfId="0" applyFill="1" applyAlignment="1">
      <alignment horizontal="center"/>
    </xf>
    <xf numFmtId="0" fontId="48" fillId="8" borderId="0" xfId="0" applyFont="1" applyFill="1" applyBorder="1" applyAlignment="1" applyProtection="1">
      <alignment vertical="center"/>
      <protection locked="0"/>
    </xf>
    <xf numFmtId="0" fontId="7" fillId="8" borderId="0" xfId="0" applyFont="1" applyFill="1" applyBorder="1" applyAlignment="1" applyProtection="1">
      <alignment horizontal="left" vertical="center" wrapText="1"/>
      <protection locked="0"/>
    </xf>
    <xf numFmtId="0" fontId="0" fillId="8" borderId="0" xfId="0" applyFill="1" applyAlignment="1" applyProtection="1">
      <alignment vertical="center" wrapText="1"/>
      <protection locked="0"/>
    </xf>
    <xf numFmtId="11" fontId="7" fillId="8" borderId="0" xfId="0" applyNumberFormat="1" applyFont="1" applyFill="1" applyBorder="1" applyAlignment="1" applyProtection="1">
      <alignment horizontal="center" vertical="center"/>
      <protection locked="0"/>
    </xf>
    <xf numFmtId="0" fontId="50" fillId="8" borderId="0" xfId="0" applyFont="1" applyFill="1" applyBorder="1" applyAlignment="1" applyProtection="1">
      <alignment horizontal="left" vertical="center" wrapText="1"/>
      <protection locked="0"/>
    </xf>
    <xf numFmtId="11" fontId="30" fillId="3" borderId="2" xfId="2" applyNumberFormat="1" applyFont="1" applyAlignment="1" applyProtection="1">
      <alignment horizontal="center" vertical="center"/>
    </xf>
    <xf numFmtId="0" fontId="7" fillId="8" borderId="0" xfId="0" applyFont="1" applyFill="1" applyBorder="1" applyAlignment="1" applyProtection="1">
      <alignment horizontal="left" vertical="center" wrapText="1"/>
      <protection locked="0"/>
    </xf>
    <xf numFmtId="0" fontId="38" fillId="4" borderId="0" xfId="0" applyFont="1" applyFill="1" applyBorder="1" applyAlignment="1" applyProtection="1">
      <alignment horizontal="left" vertical="center"/>
      <protection locked="0"/>
    </xf>
    <xf numFmtId="0" fontId="31" fillId="4" borderId="0" xfId="22" applyFont="1" applyFill="1" applyBorder="1" applyAlignment="1" applyProtection="1">
      <alignment vertical="center" wrapText="1"/>
      <protection locked="0"/>
    </xf>
    <xf numFmtId="0" fontId="38" fillId="4" borderId="0" xfId="0" applyFont="1" applyFill="1" applyBorder="1" applyAlignment="1" applyProtection="1">
      <alignment vertical="center"/>
      <protection locked="0"/>
    </xf>
    <xf numFmtId="0" fontId="0" fillId="4" borderId="0" xfId="0" applyFill="1" applyAlignment="1"/>
    <xf numFmtId="0" fontId="38" fillId="4" borderId="8" xfId="0" applyFont="1" applyFill="1" applyBorder="1" applyAlignment="1" applyProtection="1">
      <alignment vertical="center"/>
      <protection locked="0"/>
    </xf>
    <xf numFmtId="0" fontId="38" fillId="4" borderId="9" xfId="0" applyFont="1" applyFill="1" applyBorder="1" applyAlignment="1" applyProtection="1">
      <alignment vertical="center"/>
      <protection locked="0"/>
    </xf>
    <xf numFmtId="0" fontId="38" fillId="4" borderId="10" xfId="0" applyFont="1" applyFill="1" applyBorder="1" applyAlignment="1" applyProtection="1">
      <alignment vertical="center"/>
      <protection locked="0"/>
    </xf>
    <xf numFmtId="0" fontId="38" fillId="4" borderId="11" xfId="0" applyFont="1" applyFill="1" applyBorder="1" applyAlignment="1" applyProtection="1">
      <alignment horizontal="left" vertical="center"/>
      <protection locked="0"/>
    </xf>
    <xf numFmtId="0" fontId="38" fillId="4" borderId="12" xfId="0" applyFont="1" applyFill="1" applyBorder="1" applyAlignment="1" applyProtection="1">
      <alignment horizontal="left" vertical="center"/>
      <protection locked="0"/>
    </xf>
    <xf numFmtId="0" fontId="51" fillId="4" borderId="0" xfId="22" applyFont="1" applyFill="1" applyBorder="1" applyAlignment="1" applyProtection="1">
      <alignment vertical="center"/>
      <protection locked="0"/>
    </xf>
    <xf numFmtId="0" fontId="51" fillId="4" borderId="11" xfId="22" applyFont="1" applyFill="1" applyBorder="1" applyAlignment="1" applyProtection="1">
      <alignment vertical="center"/>
      <protection locked="0"/>
    </xf>
    <xf numFmtId="0" fontId="45" fillId="4" borderId="12" xfId="22" applyFont="1" applyFill="1" applyBorder="1" applyAlignment="1" applyProtection="1">
      <alignment vertical="center"/>
      <protection locked="0"/>
    </xf>
    <xf numFmtId="0" fontId="51" fillId="4" borderId="12" xfId="22" applyFont="1" applyFill="1" applyBorder="1" applyAlignment="1" applyProtection="1">
      <alignment vertical="center"/>
      <protection locked="0"/>
    </xf>
    <xf numFmtId="0" fontId="31" fillId="4" borderId="13" xfId="22" applyFont="1" applyFill="1" applyBorder="1" applyAlignment="1" applyProtection="1">
      <alignment vertical="center" wrapText="1"/>
      <protection locked="0"/>
    </xf>
    <xf numFmtId="0" fontId="31" fillId="4" borderId="14" xfId="22" applyFont="1" applyFill="1" applyBorder="1" applyAlignment="1" applyProtection="1">
      <alignment vertical="center" wrapText="1"/>
      <protection locked="0"/>
    </xf>
    <xf numFmtId="0" fontId="31" fillId="4" borderId="15" xfId="22" applyFont="1" applyFill="1" applyBorder="1" applyAlignment="1" applyProtection="1">
      <alignment vertical="center" wrapText="1"/>
      <protection locked="0"/>
    </xf>
    <xf numFmtId="0" fontId="7" fillId="8" borderId="7" xfId="0" applyFont="1" applyFill="1" applyBorder="1" applyAlignment="1" applyProtection="1">
      <alignment horizontal="right" vertical="center" wrapText="1"/>
      <protection locked="0"/>
    </xf>
    <xf numFmtId="0" fontId="52" fillId="8" borderId="0" xfId="0" applyFont="1" applyFill="1" applyBorder="1" applyAlignment="1" applyProtection="1">
      <alignment vertical="center"/>
      <protection locked="0"/>
    </xf>
    <xf numFmtId="0" fontId="7" fillId="8" borderId="7" xfId="0" applyFont="1" applyFill="1" applyBorder="1" applyAlignment="1" applyProtection="1">
      <alignment vertical="center" wrapText="1"/>
      <protection locked="0"/>
    </xf>
    <xf numFmtId="0" fontId="7" fillId="8" borderId="0" xfId="0" applyFont="1" applyFill="1" applyBorder="1" applyAlignment="1" applyProtection="1">
      <alignment horizontal="center" vertical="center" wrapText="1"/>
      <protection locked="0"/>
    </xf>
    <xf numFmtId="0" fontId="52" fillId="8" borderId="0" xfId="0" applyFont="1" applyFill="1" applyBorder="1" applyAlignment="1" applyProtection="1">
      <alignment vertical="center" wrapText="1"/>
      <protection locked="0"/>
    </xf>
    <xf numFmtId="0" fontId="35" fillId="4" borderId="0" xfId="0" applyFont="1" applyFill="1" applyAlignment="1" applyProtection="1">
      <alignment vertical="center"/>
      <protection locked="0"/>
    </xf>
    <xf numFmtId="0" fontId="0" fillId="4" borderId="0" xfId="0" quotePrefix="1" applyFill="1" applyAlignment="1">
      <alignment vertical="center"/>
    </xf>
    <xf numFmtId="0" fontId="0" fillId="4" borderId="0" xfId="0" applyFont="1" applyFill="1" applyAlignment="1">
      <alignment vertical="center"/>
    </xf>
    <xf numFmtId="14" fontId="0" fillId="4" borderId="0" xfId="0" applyNumberFormat="1" applyFont="1" applyFill="1" applyAlignment="1">
      <alignment vertical="center"/>
    </xf>
    <xf numFmtId="0" fontId="36" fillId="4" borderId="0" xfId="18" applyFont="1" applyFill="1" applyBorder="1" applyAlignment="1">
      <alignment horizontal="center" vertical="center" wrapText="1"/>
    </xf>
    <xf numFmtId="0" fontId="39" fillId="4" borderId="0" xfId="0" applyFont="1" applyFill="1" applyAlignment="1">
      <alignment horizontal="justify" vertical="center" wrapText="1"/>
    </xf>
    <xf numFmtId="0" fontId="47" fillId="0" borderId="0" xfId="23" applyFont="1"/>
    <xf numFmtId="0" fontId="6" fillId="0" borderId="0" xfId="0" applyFont="1"/>
    <xf numFmtId="0" fontId="36" fillId="4" borderId="0" xfId="18" applyFont="1" applyFill="1" applyBorder="1" applyAlignment="1">
      <alignment horizontal="left" vertical="center" wrapText="1"/>
    </xf>
    <xf numFmtId="0" fontId="0" fillId="8" borderId="0" xfId="0"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44" fillId="4" borderId="0" xfId="22" applyFont="1"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30" fillId="8" borderId="4" xfId="0" applyFont="1" applyFill="1" applyBorder="1" applyAlignment="1" applyProtection="1">
      <alignment horizontal="left" vertical="center" wrapText="1"/>
      <protection locked="0"/>
    </xf>
    <xf numFmtId="0" fontId="7" fillId="8" borderId="0" xfId="0"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top" wrapText="1"/>
      <protection locked="0"/>
    </xf>
    <xf numFmtId="0" fontId="5" fillId="8" borderId="4" xfId="0"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protection locked="0"/>
    </xf>
  </cellXfs>
  <cellStyles count="25">
    <cellStyle name="Calculation" xfId="20" builtinId="22"/>
    <cellStyle name="Check Cell" xfId="3" builtinId="2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eading 1" xfId="18" builtinId="16"/>
    <cellStyle name="Heading 4" xfId="22" builtinId="19"/>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23" builtinId="8"/>
    <cellStyle name="Input" xfId="1" builtinId="20"/>
    <cellStyle name="Normal" xfId="0" builtinId="0"/>
    <cellStyle name="Normal 2" xfId="19"/>
    <cellStyle name="Normal 2 2" xfId="21"/>
    <cellStyle name="Normal 2 2 2" xfId="24"/>
    <cellStyle name="Output" xfId="2" builtinId="21"/>
  </cellStyles>
  <dxfs count="7">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00"/>
      <color rgb="FFEFB011"/>
      <color rgb="FFD89E0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276225</xdr:colOff>
      <xdr:row>0</xdr:row>
      <xdr:rowOff>123825</xdr:rowOff>
    </xdr:from>
    <xdr:to>
      <xdr:col>15</xdr:col>
      <xdr:colOff>736697</xdr:colOff>
      <xdr:row>3</xdr:row>
      <xdr:rowOff>89073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115550" y="123825"/>
          <a:ext cx="2079722" cy="536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285750</xdr:colOff>
      <xdr:row>0</xdr:row>
      <xdr:rowOff>133350</xdr:rowOff>
    </xdr:from>
    <xdr:to>
      <xdr:col>15</xdr:col>
      <xdr:colOff>746222</xdr:colOff>
      <xdr:row>3</xdr:row>
      <xdr:rowOff>98598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125075" y="133350"/>
          <a:ext cx="2079722" cy="5367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1329266</xdr:colOff>
      <xdr:row>1</xdr:row>
      <xdr:rowOff>9525</xdr:rowOff>
    </xdr:from>
    <xdr:to>
      <xdr:col>8</xdr:col>
      <xdr:colOff>3408988</xdr:colOff>
      <xdr:row>3</xdr:row>
      <xdr:rowOff>127173</xdr:rowOff>
    </xdr:to>
    <xdr:pic>
      <xdr:nvPicPr>
        <xdr:cNvPr id="5" name="Picture 4"/>
        <xdr:cNvPicPr>
          <a:picLocks noChangeAspect="1"/>
        </xdr:cNvPicPr>
      </xdr:nvPicPr>
      <xdr:blipFill>
        <a:blip xmlns:r="http://schemas.openxmlformats.org/officeDocument/2006/relationships" r:embed="rId1"/>
        <a:stretch>
          <a:fillRect/>
        </a:stretch>
      </xdr:blipFill>
      <xdr:spPr>
        <a:xfrm>
          <a:off x="10244666" y="171450"/>
          <a:ext cx="2079722" cy="5367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3235325</xdr:colOff>
      <xdr:row>0</xdr:row>
      <xdr:rowOff>114300</xdr:rowOff>
    </xdr:from>
    <xdr:to>
      <xdr:col>8</xdr:col>
      <xdr:colOff>5315047</xdr:colOff>
      <xdr:row>3</xdr:row>
      <xdr:rowOff>76373</xdr:rowOff>
    </xdr:to>
    <xdr:pic>
      <xdr:nvPicPr>
        <xdr:cNvPr id="2" name="Picture 1"/>
        <xdr:cNvPicPr>
          <a:picLocks noChangeAspect="1"/>
        </xdr:cNvPicPr>
      </xdr:nvPicPr>
      <xdr:blipFill>
        <a:blip xmlns:r="http://schemas.openxmlformats.org/officeDocument/2006/relationships" r:embed="rId1"/>
        <a:stretch>
          <a:fillRect/>
        </a:stretch>
      </xdr:blipFill>
      <xdr:spPr>
        <a:xfrm>
          <a:off x="9940925" y="114300"/>
          <a:ext cx="2079722" cy="5335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1689100</xdr:colOff>
      <xdr:row>0</xdr:row>
      <xdr:rowOff>150283</xdr:rowOff>
    </xdr:from>
    <xdr:to>
      <xdr:col>8</xdr:col>
      <xdr:colOff>3779406</xdr:colOff>
      <xdr:row>3</xdr:row>
      <xdr:rowOff>115531</xdr:rowOff>
    </xdr:to>
    <xdr:pic>
      <xdr:nvPicPr>
        <xdr:cNvPr id="2" name="Picture 1"/>
        <xdr:cNvPicPr>
          <a:picLocks noChangeAspect="1"/>
        </xdr:cNvPicPr>
      </xdr:nvPicPr>
      <xdr:blipFill>
        <a:blip xmlns:r="http://schemas.openxmlformats.org/officeDocument/2006/relationships" r:embed="rId1"/>
        <a:stretch>
          <a:fillRect/>
        </a:stretch>
      </xdr:blipFill>
      <xdr:spPr>
        <a:xfrm>
          <a:off x="9842500" y="150283"/>
          <a:ext cx="2090306" cy="5367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2392891</xdr:colOff>
      <xdr:row>0</xdr:row>
      <xdr:rowOff>105833</xdr:rowOff>
    </xdr:from>
    <xdr:to>
      <xdr:col>8</xdr:col>
      <xdr:colOff>4483197</xdr:colOff>
      <xdr:row>2</xdr:row>
      <xdr:rowOff>236181</xdr:rowOff>
    </xdr:to>
    <xdr:pic>
      <xdr:nvPicPr>
        <xdr:cNvPr id="2" name="Picture 1"/>
        <xdr:cNvPicPr>
          <a:picLocks noChangeAspect="1"/>
        </xdr:cNvPicPr>
      </xdr:nvPicPr>
      <xdr:blipFill>
        <a:blip xmlns:r="http://schemas.openxmlformats.org/officeDocument/2006/relationships" r:embed="rId1"/>
        <a:stretch>
          <a:fillRect/>
        </a:stretch>
      </xdr:blipFill>
      <xdr:spPr>
        <a:xfrm>
          <a:off x="9860491" y="105833"/>
          <a:ext cx="2090306" cy="5399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2392891</xdr:colOff>
      <xdr:row>0</xdr:row>
      <xdr:rowOff>105833</xdr:rowOff>
    </xdr:from>
    <xdr:to>
      <xdr:col>8</xdr:col>
      <xdr:colOff>4483197</xdr:colOff>
      <xdr:row>2</xdr:row>
      <xdr:rowOff>236181</xdr:rowOff>
    </xdr:to>
    <xdr:pic>
      <xdr:nvPicPr>
        <xdr:cNvPr id="2" name="Picture 1"/>
        <xdr:cNvPicPr>
          <a:picLocks noChangeAspect="1"/>
        </xdr:cNvPicPr>
      </xdr:nvPicPr>
      <xdr:blipFill>
        <a:blip xmlns:r="http://schemas.openxmlformats.org/officeDocument/2006/relationships" r:embed="rId1"/>
        <a:stretch>
          <a:fillRect/>
        </a:stretch>
      </xdr:blipFill>
      <xdr:spPr>
        <a:xfrm>
          <a:off x="10622491" y="105833"/>
          <a:ext cx="2090306" cy="5399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act-16/process-16-0/docs/16.00%20Activity%20management%20and%20development/08%20Scientific%20teams/04.%20ENV/1_Guidance%20and%20models/2_Models/ESDs_Excel/ESDs%20ECHA/MainGroup3_PestControl/PT18_9_ESD_Text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s on the ESD"/>
      <sheetName val="Index"/>
      <sheetName val="Introduction"/>
      <sheetName val="PT9&amp;18-imported_fibres"/>
      <sheetName val="PT9&amp;18-application"/>
      <sheetName val="PT9&amp;18-service_life"/>
      <sheetName val="Pick-lists &amp; Defaults"/>
    </sheetNames>
    <sheetDataSet>
      <sheetData sheetId="0"/>
      <sheetData sheetId="1"/>
      <sheetData sheetId="2"/>
      <sheetData sheetId="3"/>
      <sheetData sheetId="4"/>
      <sheetData sheetId="5"/>
      <sheetData sheetId="6">
        <row r="6">
          <cell r="C6" t="str">
            <v>Select fibre/fabric type</v>
          </cell>
        </row>
        <row r="7">
          <cell r="C7" t="str">
            <v>Cotton spinning</v>
          </cell>
        </row>
        <row r="8">
          <cell r="C8" t="str">
            <v>Wool preparation</v>
          </cell>
        </row>
        <row r="9">
          <cell r="C9" t="str">
            <v>Wool spinning</v>
          </cell>
        </row>
        <row r="10">
          <cell r="C10" t="str">
            <v>Silk, synthetic</v>
          </cell>
        </row>
        <row r="11">
          <cell r="C11" t="str">
            <v>Sewing knit</v>
          </cell>
        </row>
        <row r="12">
          <cell r="C12" t="str">
            <v>Cotton weaving</v>
          </cell>
        </row>
        <row r="13">
          <cell r="C13" t="str">
            <v>Wool weaving</v>
          </cell>
        </row>
        <row r="14">
          <cell r="C14" t="str">
            <v>Silk weaving</v>
          </cell>
        </row>
        <row r="15">
          <cell r="C15" t="str">
            <v>Other weaving</v>
          </cell>
        </row>
        <row r="16">
          <cell r="C16" t="str">
            <v>Textile ennobling</v>
          </cell>
        </row>
        <row r="17">
          <cell r="C17" t="str">
            <v>House and furnishing fabric</v>
          </cell>
        </row>
        <row r="18">
          <cell r="C18" t="str">
            <v>Other textile goods</v>
          </cell>
        </row>
        <row r="19">
          <cell r="C19" t="str">
            <v>Carpets</v>
          </cell>
        </row>
        <row r="20">
          <cell r="C20" t="str">
            <v>Cords, filets</v>
          </cell>
        </row>
        <row r="21">
          <cell r="C21" t="str">
            <v>Non woven</v>
          </cell>
        </row>
        <row r="22">
          <cell r="C22" t="str">
            <v>Mail fabrics</v>
          </cell>
        </row>
        <row r="30">
          <cell r="C30" t="str">
            <v>Select article</v>
          </cell>
        </row>
        <row r="31">
          <cell r="C31" t="str">
            <v>Clothes on contact with skin</v>
          </cell>
        </row>
        <row r="32">
          <cell r="C32" t="str">
            <v>Other clothes and bed linen</v>
          </cell>
        </row>
        <row r="33">
          <cell r="C33" t="str">
            <v>Household linen</v>
          </cell>
        </row>
        <row r="34">
          <cell r="C34" t="str">
            <v>Bedding (mattress)</v>
          </cell>
        </row>
        <row r="35">
          <cell r="C35" t="str">
            <v>Carpets</v>
          </cell>
        </row>
        <row r="36">
          <cell r="C36" t="str">
            <v>Wall-to-wall carpet</v>
          </cell>
        </row>
        <row r="37">
          <cell r="C37" t="str">
            <v>Sunblind</v>
          </cell>
        </row>
        <row r="38">
          <cell r="C38" t="str">
            <v>Tents</v>
          </cell>
        </row>
        <row r="39">
          <cell r="C39" t="str">
            <v>Awning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workbookViewId="0"/>
  </sheetViews>
  <sheetFormatPr defaultColWidth="9" defaultRowHeight="12.75" x14ac:dyDescent="0.2"/>
  <cols>
    <col min="1" max="1" width="1.625" style="6" customWidth="1"/>
    <col min="2" max="19" width="10.625" style="6" customWidth="1"/>
    <col min="20" max="16384" width="9" style="6"/>
  </cols>
  <sheetData>
    <row r="1" spans="1:19" x14ac:dyDescent="0.2">
      <c r="I1" s="20"/>
    </row>
    <row r="2" spans="1:19" ht="19.5" x14ac:dyDescent="0.2">
      <c r="A2" s="7"/>
      <c r="B2" s="176" t="s">
        <v>25</v>
      </c>
      <c r="C2" s="176"/>
      <c r="D2" s="176"/>
      <c r="E2" s="176"/>
      <c r="F2" s="176"/>
      <c r="G2" s="176"/>
      <c r="H2" s="176"/>
      <c r="I2" s="176"/>
      <c r="J2" s="176"/>
      <c r="K2" s="176"/>
      <c r="L2" s="176"/>
      <c r="M2" s="176"/>
      <c r="N2" s="7"/>
      <c r="O2" s="7"/>
      <c r="P2" s="7"/>
      <c r="Q2" s="7"/>
      <c r="R2" s="7"/>
    </row>
    <row r="3" spans="1:19" x14ac:dyDescent="0.2">
      <c r="A3" s="7"/>
      <c r="B3" s="7"/>
      <c r="C3" s="7"/>
      <c r="D3" s="7"/>
      <c r="E3" s="7"/>
      <c r="F3" s="7"/>
      <c r="G3" s="7"/>
      <c r="H3" s="7"/>
      <c r="I3" s="21"/>
      <c r="J3" s="7"/>
      <c r="K3" s="7"/>
      <c r="L3" s="7"/>
      <c r="M3" s="7"/>
      <c r="N3" s="7"/>
      <c r="O3" s="7"/>
      <c r="P3" s="7"/>
      <c r="Q3" s="7"/>
      <c r="R3" s="7"/>
    </row>
    <row r="4" spans="1:19" s="24" customFormat="1" x14ac:dyDescent="0.2">
      <c r="A4" s="22"/>
      <c r="B4" s="22"/>
      <c r="C4" s="22"/>
      <c r="D4" s="22"/>
      <c r="E4" s="22"/>
      <c r="F4" s="22"/>
      <c r="G4" s="22"/>
      <c r="H4" s="22"/>
      <c r="I4" s="23"/>
      <c r="J4" s="22"/>
      <c r="K4" s="22"/>
      <c r="L4" s="22"/>
      <c r="M4" s="22"/>
      <c r="N4" s="22"/>
      <c r="O4" s="22"/>
      <c r="P4" s="22"/>
      <c r="Q4" s="22"/>
      <c r="R4" s="22"/>
    </row>
    <row r="5" spans="1:19" ht="89.25" customHeight="1" x14ac:dyDescent="0.2">
      <c r="B5" s="177" t="s">
        <v>263</v>
      </c>
      <c r="C5" s="177"/>
      <c r="D5" s="177"/>
      <c r="E5" s="177"/>
      <c r="F5" s="177"/>
      <c r="G5" s="177"/>
      <c r="H5" s="177"/>
      <c r="I5" s="177"/>
      <c r="J5" s="177"/>
      <c r="K5" s="177"/>
      <c r="L5" s="177"/>
      <c r="M5" s="177"/>
      <c r="N5" s="177"/>
      <c r="O5" s="177"/>
      <c r="P5" s="177"/>
      <c r="Q5" s="31"/>
      <c r="R5" s="31"/>
      <c r="S5" s="31"/>
    </row>
    <row r="8" spans="1:19" ht="14.25" x14ac:dyDescent="0.2">
      <c r="B8" s="25" t="s">
        <v>62</v>
      </c>
      <c r="C8" s="24"/>
    </row>
    <row r="9" spans="1:19" ht="14.25" x14ac:dyDescent="0.2">
      <c r="B9" s="26" t="s">
        <v>231</v>
      </c>
      <c r="C9" s="24"/>
    </row>
    <row r="10" spans="1:19" ht="14.25" x14ac:dyDescent="0.2">
      <c r="B10" s="26" t="s">
        <v>9</v>
      </c>
    </row>
    <row r="13" spans="1:19" ht="14.25" x14ac:dyDescent="0.2">
      <c r="B13" s="27" t="s">
        <v>24</v>
      </c>
    </row>
    <row r="14" spans="1:19" ht="14.25" x14ac:dyDescent="0.2">
      <c r="B14" s="28"/>
    </row>
    <row r="15" spans="1:19" x14ac:dyDescent="0.2">
      <c r="B15" s="174" t="s">
        <v>264</v>
      </c>
      <c r="C15" s="175">
        <v>42040</v>
      </c>
    </row>
    <row r="16" spans="1:19" x14ac:dyDescent="0.2">
      <c r="B16" s="24" t="s">
        <v>265</v>
      </c>
      <c r="C16" s="33">
        <v>43803</v>
      </c>
      <c r="E16" s="173" t="s">
        <v>266</v>
      </c>
    </row>
    <row r="17" spans="3:4" x14ac:dyDescent="0.2">
      <c r="C17" s="29"/>
      <c r="D17" s="30"/>
    </row>
    <row r="18" spans="3:4" x14ac:dyDescent="0.2">
      <c r="C18" s="29"/>
    </row>
    <row r="19" spans="3:4" x14ac:dyDescent="0.2">
      <c r="C19" s="29"/>
      <c r="D19" s="30"/>
    </row>
    <row r="21" spans="3:4" x14ac:dyDescent="0.2">
      <c r="C21" s="29"/>
    </row>
    <row r="22" spans="3:4" x14ac:dyDescent="0.2">
      <c r="C22" s="29"/>
    </row>
    <row r="23" spans="3:4" x14ac:dyDescent="0.2">
      <c r="C23" s="29"/>
    </row>
  </sheetData>
  <sheetProtection formatCells="0" formatColumns="0" formatRows="0"/>
  <mergeCells count="2">
    <mergeCell ref="B2:M2"/>
    <mergeCell ref="B5:P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8"/>
  <sheetViews>
    <sheetView workbookViewId="0">
      <selection activeCell="E33" sqref="E33"/>
    </sheetView>
  </sheetViews>
  <sheetFormatPr defaultColWidth="9" defaultRowHeight="12.75" x14ac:dyDescent="0.2"/>
  <cols>
    <col min="1" max="1" width="1.625" style="7" customWidth="1"/>
    <col min="2" max="16" width="10.625" style="7" customWidth="1"/>
    <col min="17" max="16384" width="9" style="7"/>
  </cols>
  <sheetData>
    <row r="2" spans="2:16" ht="19.5" x14ac:dyDescent="0.2">
      <c r="B2" s="180" t="s">
        <v>25</v>
      </c>
      <c r="C2" s="180"/>
      <c r="D2" s="180"/>
      <c r="E2" s="180"/>
      <c r="F2" s="180"/>
      <c r="G2" s="180"/>
      <c r="H2" s="180"/>
      <c r="I2" s="180"/>
      <c r="J2" s="180"/>
      <c r="K2" s="180"/>
      <c r="L2" s="180"/>
      <c r="M2" s="180"/>
    </row>
    <row r="5" spans="2:16" ht="18" x14ac:dyDescent="0.2">
      <c r="B5" s="16" t="s">
        <v>23</v>
      </c>
      <c r="C5" s="9"/>
      <c r="D5" s="9"/>
      <c r="E5" s="9"/>
      <c r="F5" s="9"/>
      <c r="G5" s="9"/>
      <c r="H5" s="9"/>
      <c r="I5" s="9"/>
      <c r="J5" s="9"/>
      <c r="K5" s="9"/>
      <c r="L5" s="9"/>
      <c r="M5" s="9"/>
      <c r="N5" s="9"/>
      <c r="O5" s="9"/>
      <c r="P5" s="9"/>
    </row>
    <row r="6" spans="2:16" ht="15" x14ac:dyDescent="0.2">
      <c r="B6" s="17"/>
      <c r="C6" s="10"/>
      <c r="D6" s="10"/>
      <c r="E6" s="10"/>
      <c r="F6" s="10"/>
      <c r="G6" s="10"/>
      <c r="H6" s="10"/>
      <c r="I6" s="10"/>
      <c r="J6" s="10"/>
      <c r="K6" s="10"/>
      <c r="L6" s="10"/>
      <c r="M6" s="10"/>
      <c r="N6" s="10"/>
      <c r="O6" s="10"/>
      <c r="P6" s="10"/>
    </row>
    <row r="7" spans="2:16" ht="15" x14ac:dyDescent="0.2">
      <c r="B7" s="178" t="s">
        <v>69</v>
      </c>
      <c r="C7" s="178"/>
      <c r="D7" s="178"/>
      <c r="E7" s="178"/>
      <c r="F7" s="178"/>
      <c r="G7" s="178"/>
      <c r="H7" s="178"/>
      <c r="I7" s="178"/>
      <c r="J7" s="178"/>
      <c r="K7" s="178"/>
      <c r="L7" s="178"/>
      <c r="M7" s="178"/>
      <c r="N7" s="178"/>
      <c r="O7" s="178"/>
      <c r="P7" s="178"/>
    </row>
    <row r="8" spans="2:16" ht="15" x14ac:dyDescent="0.2">
      <c r="B8" s="32"/>
      <c r="C8" s="32"/>
      <c r="D8" s="32"/>
      <c r="E8" s="32"/>
      <c r="F8" s="32"/>
      <c r="G8" s="32"/>
      <c r="H8" s="32"/>
      <c r="I8" s="32"/>
      <c r="J8" s="32"/>
      <c r="K8" s="32"/>
      <c r="L8" s="32"/>
      <c r="M8" s="32"/>
      <c r="N8" s="32"/>
      <c r="O8" s="32"/>
      <c r="P8" s="32"/>
    </row>
    <row r="9" spans="2:16" ht="15" x14ac:dyDescent="0.2">
      <c r="B9" s="178" t="s">
        <v>99</v>
      </c>
      <c r="C9" s="178"/>
      <c r="D9" s="178"/>
      <c r="E9" s="178"/>
      <c r="F9" s="178"/>
      <c r="G9" s="178"/>
      <c r="H9" s="178"/>
      <c r="I9" s="178"/>
      <c r="J9" s="178"/>
      <c r="K9" s="178"/>
      <c r="L9" s="178"/>
      <c r="M9" s="178"/>
      <c r="N9" s="178"/>
      <c r="O9" s="178"/>
      <c r="P9" s="178"/>
    </row>
    <row r="10" spans="2:16" ht="15" x14ac:dyDescent="0.2">
      <c r="B10" s="32"/>
      <c r="C10" s="32"/>
      <c r="D10" s="32"/>
      <c r="E10" s="32"/>
      <c r="F10" s="32"/>
      <c r="G10" s="32"/>
      <c r="H10" s="32"/>
      <c r="I10" s="32"/>
      <c r="J10" s="32"/>
      <c r="K10" s="32"/>
      <c r="L10" s="32"/>
      <c r="M10" s="32"/>
      <c r="N10" s="32"/>
      <c r="O10" s="32"/>
      <c r="P10" s="32"/>
    </row>
    <row r="11" spans="2:16" ht="15" x14ac:dyDescent="0.2">
      <c r="B11" s="178" t="s">
        <v>140</v>
      </c>
      <c r="C11" s="178"/>
      <c r="D11" s="178"/>
      <c r="E11" s="178"/>
      <c r="F11" s="178"/>
      <c r="G11" s="178"/>
      <c r="H11" s="178"/>
      <c r="I11" s="178"/>
      <c r="J11" s="178"/>
      <c r="K11" s="178"/>
      <c r="L11" s="178"/>
      <c r="M11" s="178"/>
      <c r="N11" s="178"/>
      <c r="O11" s="178"/>
      <c r="P11" s="178"/>
    </row>
    <row r="12" spans="2:16" ht="15" x14ac:dyDescent="0.2">
      <c r="B12" s="32"/>
      <c r="C12" s="32"/>
      <c r="D12" s="32"/>
      <c r="E12" s="32"/>
      <c r="F12" s="32"/>
      <c r="G12" s="32"/>
      <c r="H12" s="32"/>
      <c r="I12" s="32"/>
      <c r="J12" s="32"/>
      <c r="K12" s="32"/>
      <c r="L12" s="32"/>
      <c r="M12" s="32"/>
      <c r="N12" s="32"/>
      <c r="O12" s="32"/>
      <c r="P12" s="32"/>
    </row>
    <row r="13" spans="2:16" ht="15" x14ac:dyDescent="0.2">
      <c r="B13" s="178" t="s">
        <v>166</v>
      </c>
      <c r="C13" s="178"/>
      <c r="D13" s="178"/>
      <c r="E13" s="178"/>
      <c r="F13" s="178"/>
      <c r="G13" s="178"/>
      <c r="H13" s="178"/>
      <c r="I13" s="178"/>
      <c r="J13" s="178"/>
      <c r="K13" s="178"/>
      <c r="L13" s="178"/>
      <c r="M13" s="178"/>
      <c r="N13" s="178"/>
      <c r="O13" s="178"/>
      <c r="P13" s="178"/>
    </row>
    <row r="14" spans="2:16" ht="15" x14ac:dyDescent="0.2">
      <c r="B14" s="32"/>
      <c r="C14" s="32"/>
      <c r="D14" s="32"/>
      <c r="E14" s="32"/>
      <c r="F14" s="32"/>
      <c r="G14" s="32"/>
      <c r="H14" s="32"/>
      <c r="I14" s="32"/>
      <c r="J14" s="32"/>
      <c r="K14" s="32"/>
      <c r="L14" s="32"/>
      <c r="M14" s="32"/>
      <c r="N14" s="32"/>
      <c r="O14" s="32"/>
      <c r="P14" s="32"/>
    </row>
    <row r="15" spans="2:16" ht="15" x14ac:dyDescent="0.2">
      <c r="B15" s="178" t="s">
        <v>190</v>
      </c>
      <c r="C15" s="178"/>
      <c r="D15" s="178"/>
      <c r="E15" s="178"/>
      <c r="F15" s="178"/>
      <c r="G15" s="178"/>
      <c r="H15" s="178"/>
      <c r="I15" s="178"/>
      <c r="J15" s="178"/>
      <c r="K15" s="178"/>
      <c r="L15" s="178"/>
      <c r="M15" s="178"/>
      <c r="N15" s="178"/>
      <c r="O15" s="178"/>
      <c r="P15" s="178"/>
    </row>
    <row r="16" spans="2:16" ht="15" x14ac:dyDescent="0.2">
      <c r="B16" s="32"/>
      <c r="C16" s="32"/>
      <c r="D16" s="32"/>
      <c r="E16" s="32"/>
      <c r="F16" s="32"/>
      <c r="G16" s="32"/>
      <c r="H16" s="32"/>
      <c r="I16" s="32"/>
      <c r="J16" s="32"/>
      <c r="K16" s="32"/>
      <c r="L16" s="32"/>
      <c r="M16" s="32"/>
      <c r="N16" s="32"/>
      <c r="O16" s="32"/>
      <c r="P16" s="32"/>
    </row>
    <row r="17" spans="2:16" ht="15" x14ac:dyDescent="0.2">
      <c r="B17" s="179"/>
      <c r="C17" s="179"/>
      <c r="D17" s="179"/>
      <c r="E17" s="179"/>
      <c r="F17" s="179"/>
      <c r="G17" s="179"/>
      <c r="H17" s="179"/>
      <c r="I17" s="179"/>
      <c r="J17" s="179"/>
      <c r="K17" s="179"/>
      <c r="L17" s="179"/>
      <c r="M17" s="179"/>
      <c r="N17" s="179"/>
      <c r="O17" s="179"/>
      <c r="P17" s="179"/>
    </row>
    <row r="18" spans="2:16" ht="15" x14ac:dyDescent="0.2">
      <c r="B18" s="32"/>
    </row>
  </sheetData>
  <mergeCells count="7">
    <mergeCell ref="B15:P15"/>
    <mergeCell ref="B17:P17"/>
    <mergeCell ref="B2:M2"/>
    <mergeCell ref="B7:P7"/>
    <mergeCell ref="B9:P9"/>
    <mergeCell ref="B11:P11"/>
    <mergeCell ref="B13:P13"/>
  </mergeCells>
  <hyperlinks>
    <hyperlink ref="B7:P7" location="'PT14-sewer system'!A1" display="Exposure scenario for a sewer system (ESD §3.3, p.30)"/>
    <hyperlink ref="B9:P9" location="'PT14-in and around buildings'!A1" display="Exposure scenarios in and around buildings (ESD § 3.4, p.37)"/>
    <hyperlink ref="B11:P11" location="'PT14-open areas'!A1" display="Exposure scenarios for open areas (ESD § 3.5, p.50)"/>
    <hyperlink ref="B13:P13" location="'PT14-waste dumps'!A1" display="Exposure scenarios for waste dumps/landfills (ESD § 3.6, p.60)"/>
    <hyperlink ref="B15:P15" location="'PT14-bank slopes'!A1" display="Exposure scenarios for bank slopes (ESD § 3.7, p.6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O367"/>
  <sheetViews>
    <sheetView zoomScaleNormal="100" workbookViewId="0">
      <selection activeCell="B5" sqref="B5"/>
    </sheetView>
  </sheetViews>
  <sheetFormatPr defaultColWidth="8.75" defaultRowHeight="12.75" x14ac:dyDescent="0.2"/>
  <cols>
    <col min="1" max="1" width="1.625" style="34" customWidth="1"/>
    <col min="2" max="3" width="30.625" style="40" customWidth="1"/>
    <col min="4" max="4" width="15.625" style="40" customWidth="1"/>
    <col min="5" max="5" width="1.625" style="40" customWidth="1"/>
    <col min="6" max="6" width="20.625" style="40" customWidth="1"/>
    <col min="7" max="8" width="10.625" style="40" customWidth="1"/>
    <col min="9" max="9" width="45.625" style="86" customWidth="1"/>
    <col min="10" max="46" width="8.75" style="34"/>
    <col min="47" max="16384" width="8.75" style="40"/>
  </cols>
  <sheetData>
    <row r="1" spans="1:67" s="34" customFormat="1" x14ac:dyDescent="0.2">
      <c r="I1" s="35"/>
    </row>
    <row r="2" spans="1:67" ht="20.25" x14ac:dyDescent="0.2">
      <c r="A2" s="36"/>
      <c r="B2" s="37" t="s">
        <v>25</v>
      </c>
      <c r="C2" s="38"/>
      <c r="D2" s="36"/>
      <c r="E2" s="36"/>
      <c r="F2" s="36"/>
      <c r="G2" s="36"/>
      <c r="H2" s="36"/>
      <c r="I2" s="39"/>
    </row>
    <row r="3" spans="1:67" x14ac:dyDescent="0.2">
      <c r="A3" s="36"/>
      <c r="B3" s="41"/>
      <c r="C3" s="41"/>
      <c r="D3" s="36"/>
      <c r="E3" s="36"/>
      <c r="F3" s="36"/>
      <c r="G3" s="36"/>
      <c r="H3" s="36"/>
      <c r="I3" s="39"/>
    </row>
    <row r="4" spans="1:67" ht="15" x14ac:dyDescent="0.2">
      <c r="A4" s="36"/>
      <c r="B4" s="42"/>
      <c r="C4" s="42"/>
      <c r="D4" s="36"/>
      <c r="E4" s="36"/>
      <c r="F4" s="36"/>
      <c r="G4" s="36"/>
      <c r="H4" s="36"/>
      <c r="I4" s="39"/>
    </row>
    <row r="5" spans="1:67" ht="18" x14ac:dyDescent="0.2">
      <c r="A5" s="36"/>
      <c r="B5" s="43" t="s">
        <v>69</v>
      </c>
      <c r="C5" s="44"/>
      <c r="D5" s="45"/>
      <c r="E5" s="45"/>
      <c r="F5" s="45"/>
      <c r="G5" s="45"/>
      <c r="H5" s="46"/>
      <c r="I5" s="46"/>
    </row>
    <row r="6" spans="1:67" x14ac:dyDescent="0.2">
      <c r="A6" s="36"/>
      <c r="B6" s="47"/>
      <c r="C6" s="47"/>
      <c r="D6" s="48"/>
      <c r="E6" s="48"/>
      <c r="F6" s="48"/>
      <c r="G6" s="48"/>
      <c r="H6" s="48"/>
      <c r="I6" s="48"/>
    </row>
    <row r="7" spans="1:67" s="52" customFormat="1" ht="14.25" x14ac:dyDescent="0.2">
      <c r="A7" s="48"/>
      <c r="B7" s="49" t="s">
        <v>68</v>
      </c>
      <c r="C7" s="50"/>
      <c r="D7" s="50"/>
      <c r="E7" s="50"/>
      <c r="F7" s="50"/>
      <c r="G7" s="50"/>
      <c r="H7" s="50"/>
      <c r="I7" s="50"/>
      <c r="J7" s="48"/>
      <c r="K7" s="48"/>
      <c r="L7" s="48"/>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row>
    <row r="8" spans="1:67" s="34" customFormat="1" ht="30.75" customHeight="1" x14ac:dyDescent="0.2">
      <c r="B8" s="183" t="s">
        <v>63</v>
      </c>
      <c r="C8" s="183"/>
      <c r="D8" s="183"/>
      <c r="E8" s="183"/>
      <c r="F8" s="183"/>
      <c r="G8" s="183"/>
      <c r="H8" s="183"/>
      <c r="I8" s="183"/>
      <c r="J8" s="53"/>
      <c r="K8" s="53"/>
      <c r="L8" s="53"/>
    </row>
    <row r="9" spans="1:67" s="54" customFormat="1" x14ac:dyDescent="0.2">
      <c r="B9" s="55"/>
      <c r="C9" s="55"/>
      <c r="D9" s="55"/>
      <c r="E9" s="55"/>
      <c r="F9" s="55"/>
      <c r="G9" s="55"/>
      <c r="H9" s="55"/>
      <c r="I9" s="55"/>
      <c r="J9" s="53"/>
      <c r="K9" s="53"/>
      <c r="L9" s="53"/>
    </row>
    <row r="10" spans="1:67" x14ac:dyDescent="0.2">
      <c r="A10" s="36"/>
      <c r="B10" s="56" t="s">
        <v>33</v>
      </c>
      <c r="C10" s="57"/>
      <c r="D10" s="36"/>
      <c r="E10" s="36"/>
      <c r="F10" s="36"/>
      <c r="G10" s="36"/>
      <c r="H10" s="36"/>
      <c r="I10" s="39"/>
    </row>
    <row r="11" spans="1:67" x14ac:dyDescent="0.2">
      <c r="A11" s="36"/>
      <c r="B11" s="48" t="s">
        <v>232</v>
      </c>
      <c r="C11" s="58"/>
      <c r="D11" s="36"/>
      <c r="E11" s="36"/>
      <c r="F11" s="36"/>
      <c r="G11" s="36"/>
      <c r="H11" s="36"/>
      <c r="I11" s="36"/>
      <c r="J11" s="39"/>
      <c r="K11" s="36"/>
      <c r="L11" s="36"/>
      <c r="M11" s="36"/>
      <c r="N11" s="36"/>
      <c r="O11" s="36"/>
      <c r="P11" s="36"/>
      <c r="Q11" s="36"/>
      <c r="R11" s="36"/>
      <c r="S11" s="36"/>
      <c r="AU11" s="34"/>
      <c r="AV11" s="34"/>
      <c r="AW11" s="34"/>
      <c r="AX11" s="34"/>
      <c r="AY11" s="34"/>
      <c r="AZ11" s="34"/>
      <c r="BA11" s="34"/>
      <c r="BB11" s="34"/>
      <c r="BC11" s="34"/>
      <c r="BD11" s="34"/>
      <c r="BE11" s="34"/>
      <c r="BF11" s="34"/>
      <c r="BG11" s="34"/>
      <c r="BH11" s="34"/>
      <c r="BI11" s="34"/>
      <c r="BJ11" s="34"/>
      <c r="BK11" s="34"/>
      <c r="BL11" s="34"/>
      <c r="BM11" s="34"/>
      <c r="BN11" s="34"/>
      <c r="BO11" s="34"/>
    </row>
    <row r="12" spans="1:67" ht="25.5" customHeight="1" x14ac:dyDescent="0.2">
      <c r="A12" s="36"/>
      <c r="B12" s="187" t="s">
        <v>233</v>
      </c>
      <c r="C12" s="187"/>
      <c r="D12" s="187"/>
      <c r="E12" s="187"/>
      <c r="F12" s="187"/>
      <c r="G12" s="187"/>
      <c r="H12" s="187"/>
      <c r="I12" s="187"/>
      <c r="J12" s="39"/>
      <c r="K12" s="36"/>
      <c r="L12" s="36"/>
      <c r="M12" s="36"/>
      <c r="N12" s="36"/>
      <c r="O12" s="36"/>
      <c r="P12" s="36"/>
      <c r="Q12" s="36"/>
      <c r="R12" s="36"/>
      <c r="S12" s="36"/>
      <c r="AU12" s="34"/>
      <c r="AV12" s="34"/>
      <c r="AW12" s="34"/>
      <c r="AX12" s="34"/>
      <c r="AY12" s="34"/>
      <c r="AZ12" s="34"/>
      <c r="BA12" s="34"/>
      <c r="BB12" s="34"/>
      <c r="BC12" s="34"/>
      <c r="BD12" s="34"/>
      <c r="BE12" s="34"/>
      <c r="BF12" s="34"/>
      <c r="BG12" s="34"/>
      <c r="BH12" s="34"/>
      <c r="BI12" s="34"/>
      <c r="BJ12" s="34"/>
      <c r="BK12" s="34"/>
      <c r="BL12" s="34"/>
      <c r="BM12" s="34"/>
      <c r="BN12" s="34"/>
      <c r="BO12" s="34"/>
    </row>
    <row r="13" spans="1:67" ht="27" customHeight="1" x14ac:dyDescent="0.2">
      <c r="A13" s="36"/>
      <c r="B13" s="187" t="s">
        <v>234</v>
      </c>
      <c r="C13" s="187"/>
      <c r="D13" s="187"/>
      <c r="E13" s="187"/>
      <c r="F13" s="187"/>
      <c r="G13" s="187"/>
      <c r="H13" s="187"/>
      <c r="I13" s="187"/>
      <c r="J13" s="39"/>
      <c r="K13" s="36"/>
      <c r="L13" s="36"/>
      <c r="M13" s="36"/>
      <c r="N13" s="36"/>
      <c r="O13" s="36"/>
      <c r="P13" s="36"/>
      <c r="Q13" s="36"/>
      <c r="R13" s="36"/>
      <c r="S13" s="36"/>
      <c r="AU13" s="34"/>
      <c r="AV13" s="34"/>
      <c r="AW13" s="34"/>
      <c r="AX13" s="34"/>
      <c r="AY13" s="34"/>
      <c r="AZ13" s="34"/>
      <c r="BA13" s="34"/>
      <c r="BB13" s="34"/>
      <c r="BC13" s="34"/>
      <c r="BD13" s="34"/>
      <c r="BE13" s="34"/>
      <c r="BF13" s="34"/>
      <c r="BG13" s="34"/>
      <c r="BH13" s="34"/>
      <c r="BI13" s="34"/>
      <c r="BJ13" s="34"/>
      <c r="BK13" s="34"/>
      <c r="BL13" s="34"/>
      <c r="BM13" s="34"/>
      <c r="BN13" s="34"/>
      <c r="BO13" s="34"/>
    </row>
    <row r="14" spans="1:67" x14ac:dyDescent="0.2">
      <c r="A14" s="36"/>
      <c r="B14" s="187" t="s">
        <v>235</v>
      </c>
      <c r="C14" s="187"/>
      <c r="D14" s="187"/>
      <c r="E14" s="187"/>
      <c r="F14" s="187"/>
      <c r="G14" s="187"/>
      <c r="H14" s="187"/>
      <c r="I14" s="187"/>
      <c r="J14" s="39"/>
      <c r="K14" s="36"/>
      <c r="L14" s="36"/>
      <c r="M14" s="36"/>
      <c r="N14" s="36"/>
      <c r="O14" s="36"/>
      <c r="P14" s="36"/>
      <c r="Q14" s="36"/>
      <c r="R14" s="36"/>
      <c r="S14" s="36"/>
      <c r="AU14" s="34"/>
      <c r="AV14" s="34"/>
      <c r="AW14" s="34"/>
      <c r="AX14" s="34"/>
      <c r="AY14" s="34"/>
      <c r="AZ14" s="34"/>
      <c r="BA14" s="34"/>
      <c r="BB14" s="34"/>
      <c r="BC14" s="34"/>
      <c r="BD14" s="34"/>
      <c r="BE14" s="34"/>
      <c r="BF14" s="34"/>
      <c r="BG14" s="34"/>
      <c r="BH14" s="34"/>
      <c r="BI14" s="34"/>
      <c r="BJ14" s="34"/>
      <c r="BK14" s="34"/>
      <c r="BL14" s="34"/>
      <c r="BM14" s="34"/>
      <c r="BN14" s="34"/>
      <c r="BO14" s="34"/>
    </row>
    <row r="15" spans="1:67" x14ac:dyDescent="0.2">
      <c r="A15" s="36"/>
      <c r="B15" s="36"/>
      <c r="C15" s="36"/>
      <c r="D15" s="36"/>
      <c r="E15" s="36"/>
      <c r="F15" s="36"/>
      <c r="G15" s="36"/>
      <c r="H15" s="36"/>
      <c r="I15" s="39"/>
    </row>
    <row r="16" spans="1:67" ht="15" x14ac:dyDescent="0.2">
      <c r="A16" s="36"/>
      <c r="B16" s="59" t="s">
        <v>0</v>
      </c>
      <c r="C16" s="59"/>
      <c r="D16" s="60"/>
      <c r="E16" s="60"/>
      <c r="F16" s="60"/>
      <c r="G16" s="60"/>
      <c r="H16" s="60"/>
      <c r="I16" s="61"/>
    </row>
    <row r="17" spans="1:9" ht="3" customHeight="1" x14ac:dyDescent="0.2">
      <c r="A17" s="36"/>
      <c r="B17" s="62"/>
      <c r="C17" s="62"/>
      <c r="D17" s="62"/>
      <c r="E17" s="62"/>
      <c r="F17" s="62"/>
      <c r="G17" s="62"/>
      <c r="H17" s="62"/>
      <c r="I17" s="63"/>
    </row>
    <row r="18" spans="1:9" ht="15" x14ac:dyDescent="0.2">
      <c r="A18" s="36"/>
      <c r="B18" s="64" t="s">
        <v>2</v>
      </c>
      <c r="C18" s="64"/>
      <c r="D18" s="65" t="s">
        <v>4</v>
      </c>
      <c r="E18" s="65"/>
      <c r="F18" s="66" t="s">
        <v>7</v>
      </c>
      <c r="G18" s="66" t="s">
        <v>3</v>
      </c>
      <c r="H18" s="66" t="s">
        <v>12</v>
      </c>
      <c r="I18" s="65" t="s">
        <v>64</v>
      </c>
    </row>
    <row r="19" spans="1:9" ht="3" customHeight="1" x14ac:dyDescent="0.2">
      <c r="A19" s="36"/>
      <c r="B19" s="67"/>
      <c r="C19" s="67"/>
      <c r="D19" s="62"/>
      <c r="E19" s="62"/>
      <c r="F19" s="62"/>
      <c r="G19" s="62"/>
      <c r="H19" s="62"/>
      <c r="I19" s="63"/>
    </row>
    <row r="20" spans="1:9" s="34" customFormat="1" ht="14.25" x14ac:dyDescent="0.2">
      <c r="B20" s="181" t="s">
        <v>70</v>
      </c>
      <c r="C20" s="181"/>
      <c r="D20" s="63" t="s">
        <v>26</v>
      </c>
      <c r="E20" s="63"/>
      <c r="F20" s="70"/>
      <c r="G20" s="68" t="s">
        <v>18</v>
      </c>
      <c r="H20" s="68" t="s">
        <v>6</v>
      </c>
      <c r="I20" s="63"/>
    </row>
    <row r="21" spans="1:9" s="34" customFormat="1" ht="3" customHeight="1" x14ac:dyDescent="0.2">
      <c r="B21" s="127"/>
      <c r="C21" s="127"/>
      <c r="D21" s="128"/>
      <c r="E21" s="128"/>
      <c r="F21" s="68"/>
      <c r="G21" s="68"/>
      <c r="H21" s="68"/>
      <c r="I21" s="128"/>
    </row>
    <row r="22" spans="1:9" s="34" customFormat="1" ht="14.25" x14ac:dyDescent="0.2">
      <c r="B22" s="127" t="s">
        <v>71</v>
      </c>
      <c r="C22" s="127"/>
      <c r="D22" s="128" t="s">
        <v>73</v>
      </c>
      <c r="E22" s="128"/>
      <c r="F22" s="68">
        <v>0.33</v>
      </c>
      <c r="G22" s="68" t="s">
        <v>5</v>
      </c>
      <c r="H22" s="68" t="s">
        <v>14</v>
      </c>
      <c r="I22" s="133"/>
    </row>
    <row r="23" spans="1:9" s="34" customFormat="1" ht="3" customHeight="1" x14ac:dyDescent="0.2">
      <c r="B23" s="127"/>
      <c r="C23" s="127"/>
      <c r="D23" s="128"/>
      <c r="E23" s="128"/>
      <c r="F23" s="68"/>
      <c r="G23" s="68"/>
      <c r="H23" s="68"/>
      <c r="I23" s="133"/>
    </row>
    <row r="24" spans="1:9" s="34" customFormat="1" ht="14.25" x14ac:dyDescent="0.2">
      <c r="B24" s="128" t="s">
        <v>72</v>
      </c>
      <c r="C24" s="127"/>
      <c r="D24" s="128" t="s">
        <v>74</v>
      </c>
      <c r="E24" s="128"/>
      <c r="F24" s="87" t="str">
        <f>IF(ISNUMBER(Qprod),Qprod*Frep,"??")</f>
        <v>??</v>
      </c>
      <c r="G24" s="68" t="s">
        <v>18</v>
      </c>
      <c r="H24" s="68" t="s">
        <v>8</v>
      </c>
      <c r="I24" s="108" t="s">
        <v>230</v>
      </c>
    </row>
    <row r="25" spans="1:9" s="34" customFormat="1" ht="3" customHeight="1" x14ac:dyDescent="0.2">
      <c r="B25" s="69"/>
      <c r="C25" s="69"/>
      <c r="D25" s="63"/>
      <c r="E25" s="63"/>
      <c r="F25" s="68"/>
      <c r="G25" s="68"/>
      <c r="H25" s="68"/>
      <c r="I25" s="63"/>
    </row>
    <row r="26" spans="1:9" s="34" customFormat="1" ht="14.25" x14ac:dyDescent="0.2">
      <c r="B26" s="181" t="s">
        <v>77</v>
      </c>
      <c r="C26" s="181"/>
      <c r="D26" s="63" t="s">
        <v>27</v>
      </c>
      <c r="E26" s="63"/>
      <c r="F26" s="70"/>
      <c r="G26" s="68" t="s">
        <v>5</v>
      </c>
      <c r="H26" s="71" t="s">
        <v>6</v>
      </c>
      <c r="I26" s="63"/>
    </row>
    <row r="27" spans="1:9" s="34" customFormat="1" ht="3" customHeight="1" x14ac:dyDescent="0.2">
      <c r="B27" s="127"/>
      <c r="C27" s="127"/>
      <c r="D27" s="128"/>
      <c r="E27" s="128"/>
      <c r="F27" s="68"/>
      <c r="G27" s="68"/>
      <c r="H27" s="71"/>
      <c r="I27" s="128"/>
    </row>
    <row r="28" spans="1:9" s="34" customFormat="1" ht="14.25" x14ac:dyDescent="0.2">
      <c r="B28" s="127" t="s">
        <v>75</v>
      </c>
      <c r="C28" s="127"/>
      <c r="D28" s="128" t="s">
        <v>76</v>
      </c>
      <c r="E28" s="128"/>
      <c r="F28" s="68">
        <v>200</v>
      </c>
      <c r="G28" s="68" t="s">
        <v>5</v>
      </c>
      <c r="H28" s="68" t="s">
        <v>14</v>
      </c>
      <c r="I28" s="128"/>
    </row>
    <row r="29" spans="1:9" s="34" customFormat="1" ht="3" customHeight="1" x14ac:dyDescent="0.2">
      <c r="B29" s="69"/>
      <c r="C29" s="69"/>
      <c r="D29" s="63"/>
      <c r="E29" s="63"/>
      <c r="F29" s="68"/>
      <c r="G29" s="68"/>
      <c r="H29" s="68"/>
      <c r="I29" s="63"/>
    </row>
    <row r="30" spans="1:9" s="34" customFormat="1" ht="30" customHeight="1" x14ac:dyDescent="0.2">
      <c r="B30" s="181" t="s">
        <v>28</v>
      </c>
      <c r="C30" s="181"/>
      <c r="D30" s="63" t="s">
        <v>85</v>
      </c>
      <c r="E30" s="63"/>
      <c r="F30" s="68">
        <v>7</v>
      </c>
      <c r="G30" s="68" t="s">
        <v>11</v>
      </c>
      <c r="H30" s="68" t="s">
        <v>14</v>
      </c>
      <c r="I30" s="72"/>
    </row>
    <row r="31" spans="1:9" s="34" customFormat="1" ht="3" customHeight="1" x14ac:dyDescent="0.2">
      <c r="B31" s="69"/>
      <c r="C31" s="69"/>
      <c r="D31" s="63"/>
      <c r="E31" s="63"/>
      <c r="F31" s="68"/>
      <c r="G31" s="68"/>
      <c r="H31" s="68"/>
      <c r="I31" s="63"/>
    </row>
    <row r="32" spans="1:9" s="34" customFormat="1" ht="14.25" x14ac:dyDescent="0.2">
      <c r="B32" s="62" t="s">
        <v>78</v>
      </c>
      <c r="C32" s="62"/>
      <c r="D32" s="128" t="s">
        <v>80</v>
      </c>
      <c r="E32" s="128"/>
      <c r="F32" s="68">
        <v>0.4</v>
      </c>
      <c r="G32" s="68" t="s">
        <v>5</v>
      </c>
      <c r="H32" s="68" t="s">
        <v>14</v>
      </c>
      <c r="I32" s="128"/>
    </row>
    <row r="33" spans="1:9" s="34" customFormat="1" ht="3" customHeight="1" x14ac:dyDescent="0.2">
      <c r="B33" s="69"/>
      <c r="C33" s="69"/>
      <c r="D33" s="128"/>
      <c r="E33" s="128"/>
      <c r="F33" s="68"/>
      <c r="G33" s="68"/>
      <c r="H33" s="68"/>
      <c r="I33" s="128"/>
    </row>
    <row r="34" spans="1:9" s="34" customFormat="1" ht="14.25" x14ac:dyDescent="0.2">
      <c r="B34" s="181" t="s">
        <v>79</v>
      </c>
      <c r="C34" s="181"/>
      <c r="D34" s="63" t="s">
        <v>30</v>
      </c>
      <c r="E34" s="63"/>
      <c r="F34" s="70"/>
      <c r="G34" s="68" t="s">
        <v>5</v>
      </c>
      <c r="H34" s="68" t="s">
        <v>6</v>
      </c>
      <c r="I34" s="63"/>
    </row>
    <row r="35" spans="1:9" s="34" customFormat="1" ht="3" customHeight="1" x14ac:dyDescent="0.2">
      <c r="B35" s="69"/>
      <c r="C35" s="69"/>
      <c r="D35" s="63"/>
      <c r="E35" s="63"/>
      <c r="F35" s="68"/>
      <c r="G35" s="68"/>
      <c r="H35" s="68"/>
      <c r="I35" s="63"/>
    </row>
    <row r="36" spans="1:9" s="34" customFormat="1" ht="14.25" x14ac:dyDescent="0.2">
      <c r="B36" s="184" t="s">
        <v>82</v>
      </c>
      <c r="C36" s="184"/>
      <c r="D36" s="63" t="s">
        <v>81</v>
      </c>
      <c r="E36" s="63"/>
      <c r="F36" s="68"/>
      <c r="G36" s="68"/>
      <c r="H36" s="71"/>
      <c r="I36" s="63"/>
    </row>
    <row r="37" spans="1:9" x14ac:dyDescent="0.2">
      <c r="A37" s="36"/>
      <c r="B37" s="73"/>
      <c r="C37" s="73" t="s">
        <v>31</v>
      </c>
      <c r="D37" s="74"/>
      <c r="E37" s="63"/>
      <c r="F37" s="68">
        <v>0.6</v>
      </c>
      <c r="G37" s="68" t="s">
        <v>5</v>
      </c>
      <c r="H37" s="68" t="s">
        <v>14</v>
      </c>
      <c r="I37" s="75"/>
    </row>
    <row r="38" spans="1:9" ht="14.25" x14ac:dyDescent="0.2">
      <c r="A38" s="36"/>
      <c r="B38" s="69"/>
      <c r="C38" s="69" t="s">
        <v>32</v>
      </c>
      <c r="D38" s="63"/>
      <c r="E38" s="63"/>
      <c r="F38" s="87" t="str">
        <f>IF(Fmetab&gt;0,0.6*(1-Fmetab),"??")</f>
        <v>??</v>
      </c>
      <c r="G38" s="68" t="s">
        <v>5</v>
      </c>
      <c r="H38" s="76" t="s">
        <v>8</v>
      </c>
      <c r="I38" s="63" t="s">
        <v>83</v>
      </c>
    </row>
    <row r="39" spans="1:9" x14ac:dyDescent="0.2">
      <c r="A39" s="36"/>
      <c r="B39" s="69"/>
      <c r="C39" s="69"/>
      <c r="D39" s="128"/>
      <c r="E39" s="128"/>
      <c r="F39" s="68"/>
      <c r="G39" s="68"/>
      <c r="H39" s="76"/>
      <c r="I39" s="128"/>
    </row>
    <row r="40" spans="1:9" x14ac:dyDescent="0.2">
      <c r="A40" s="36"/>
      <c r="B40" s="185" t="s">
        <v>87</v>
      </c>
      <c r="C40" s="185"/>
      <c r="D40" s="185"/>
      <c r="E40" s="185"/>
      <c r="F40" s="185"/>
      <c r="G40" s="185"/>
      <c r="H40" s="185"/>
      <c r="I40" s="185"/>
    </row>
    <row r="41" spans="1:9" ht="3" customHeight="1" x14ac:dyDescent="0.2">
      <c r="A41" s="36"/>
      <c r="B41" s="107"/>
      <c r="C41" s="107"/>
      <c r="D41" s="108"/>
      <c r="E41" s="108"/>
      <c r="F41" s="71"/>
      <c r="G41" s="71"/>
      <c r="H41" s="71"/>
      <c r="I41" s="108"/>
    </row>
    <row r="42" spans="1:9" ht="15" x14ac:dyDescent="0.2">
      <c r="A42" s="36"/>
      <c r="B42" s="81" t="s">
        <v>88</v>
      </c>
      <c r="C42" s="107"/>
      <c r="D42" s="108" t="s">
        <v>204</v>
      </c>
      <c r="E42" s="108"/>
      <c r="F42" s="147">
        <v>2000000</v>
      </c>
      <c r="G42" s="71" t="s">
        <v>205</v>
      </c>
      <c r="H42" s="71" t="s">
        <v>14</v>
      </c>
      <c r="I42" s="108"/>
    </row>
    <row r="43" spans="1:9" ht="3" customHeight="1" x14ac:dyDescent="0.2">
      <c r="A43" s="36"/>
      <c r="B43" s="107"/>
      <c r="C43" s="107"/>
      <c r="D43" s="108"/>
      <c r="E43" s="108"/>
      <c r="F43" s="71"/>
      <c r="G43" s="71"/>
      <c r="H43" s="71"/>
      <c r="I43" s="108"/>
    </row>
    <row r="44" spans="1:9" ht="15" x14ac:dyDescent="0.2">
      <c r="A44" s="36"/>
      <c r="B44" s="81" t="s">
        <v>89</v>
      </c>
      <c r="C44" s="107"/>
      <c r="D44" s="108" t="s">
        <v>206</v>
      </c>
      <c r="E44" s="108"/>
      <c r="F44" s="147">
        <v>600000</v>
      </c>
      <c r="G44" s="71" t="s">
        <v>205</v>
      </c>
      <c r="H44" s="71" t="s">
        <v>14</v>
      </c>
      <c r="I44" s="108"/>
    </row>
    <row r="45" spans="1:9" ht="3" customHeight="1" x14ac:dyDescent="0.2">
      <c r="A45" s="36"/>
      <c r="B45" s="107"/>
      <c r="C45" s="107"/>
      <c r="D45" s="108"/>
      <c r="E45" s="108"/>
      <c r="F45" s="71"/>
      <c r="G45" s="71"/>
      <c r="H45" s="71"/>
      <c r="I45" s="108"/>
    </row>
    <row r="46" spans="1:9" ht="15" x14ac:dyDescent="0.2">
      <c r="A46" s="36"/>
      <c r="B46" s="81" t="s">
        <v>90</v>
      </c>
      <c r="C46" s="107"/>
      <c r="D46" s="108" t="s">
        <v>207</v>
      </c>
      <c r="E46" s="108"/>
      <c r="F46" s="70"/>
      <c r="G46" s="71" t="s">
        <v>208</v>
      </c>
      <c r="H46" s="71" t="s">
        <v>6</v>
      </c>
      <c r="I46" s="108"/>
    </row>
    <row r="47" spans="1:9" ht="3" customHeight="1" x14ac:dyDescent="0.2">
      <c r="A47" s="36"/>
      <c r="B47" s="107"/>
      <c r="C47" s="107"/>
      <c r="D47" s="108"/>
      <c r="E47" s="108"/>
      <c r="F47" s="71"/>
      <c r="G47" s="71"/>
      <c r="H47" s="71"/>
      <c r="I47" s="108"/>
    </row>
    <row r="48" spans="1:9" ht="15" x14ac:dyDescent="0.2">
      <c r="A48" s="36"/>
      <c r="B48" s="81" t="s">
        <v>91</v>
      </c>
      <c r="C48" s="107"/>
      <c r="D48" s="108" t="s">
        <v>209</v>
      </c>
      <c r="E48" s="108"/>
      <c r="F48" s="71">
        <v>15</v>
      </c>
      <c r="G48" s="71" t="s">
        <v>210</v>
      </c>
      <c r="H48" s="71" t="s">
        <v>14</v>
      </c>
      <c r="I48" s="108"/>
    </row>
    <row r="49" spans="1:9" ht="3" customHeight="1" x14ac:dyDescent="0.2">
      <c r="A49" s="36"/>
      <c r="B49" s="107"/>
      <c r="C49" s="107"/>
      <c r="D49" s="108"/>
      <c r="E49" s="108"/>
      <c r="F49" s="71"/>
      <c r="G49" s="71"/>
      <c r="H49" s="71"/>
      <c r="I49" s="108"/>
    </row>
    <row r="50" spans="1:9" x14ac:dyDescent="0.2">
      <c r="A50" s="36"/>
      <c r="B50" s="107" t="s">
        <v>92</v>
      </c>
      <c r="C50" s="107"/>
      <c r="D50" s="108" t="s">
        <v>95</v>
      </c>
      <c r="E50" s="108"/>
      <c r="F50" s="71">
        <v>10</v>
      </c>
      <c r="G50" s="71" t="s">
        <v>5</v>
      </c>
      <c r="H50" s="71" t="s">
        <v>14</v>
      </c>
      <c r="I50" s="108"/>
    </row>
    <row r="51" spans="1:9" ht="3" customHeight="1" x14ac:dyDescent="0.2">
      <c r="A51" s="36"/>
      <c r="B51" s="69"/>
      <c r="C51" s="69"/>
      <c r="D51" s="128"/>
      <c r="E51" s="128"/>
      <c r="F51" s="68"/>
      <c r="G51" s="68"/>
      <c r="H51" s="68"/>
      <c r="I51" s="128"/>
    </row>
    <row r="52" spans="1:9" ht="3" customHeight="1" x14ac:dyDescent="0.2">
      <c r="A52" s="36"/>
      <c r="B52" s="69"/>
      <c r="C52" s="69"/>
      <c r="D52" s="128"/>
      <c r="E52" s="128"/>
      <c r="F52" s="68"/>
      <c r="G52" s="68"/>
      <c r="H52" s="68"/>
      <c r="I52" s="128"/>
    </row>
    <row r="53" spans="1:9" ht="15" x14ac:dyDescent="0.2">
      <c r="A53" s="36"/>
      <c r="B53" s="59" t="s">
        <v>1</v>
      </c>
      <c r="C53" s="59"/>
      <c r="D53" s="60"/>
      <c r="E53" s="60"/>
      <c r="F53" s="60"/>
      <c r="G53" s="60"/>
      <c r="H53" s="60"/>
      <c r="I53" s="61"/>
    </row>
    <row r="54" spans="1:9" ht="3" customHeight="1" x14ac:dyDescent="0.2">
      <c r="A54" s="36"/>
      <c r="B54" s="62"/>
      <c r="C54" s="62"/>
      <c r="D54" s="62"/>
      <c r="E54" s="62"/>
      <c r="F54" s="62"/>
      <c r="G54" s="62"/>
      <c r="H54" s="62"/>
      <c r="I54" s="63"/>
    </row>
    <row r="55" spans="1:9" ht="15" x14ac:dyDescent="0.2">
      <c r="A55" s="36"/>
      <c r="B55" s="64" t="s">
        <v>2</v>
      </c>
      <c r="C55" s="64"/>
      <c r="D55" s="65" t="s">
        <v>4</v>
      </c>
      <c r="E55" s="65"/>
      <c r="F55" s="66" t="s">
        <v>7</v>
      </c>
      <c r="G55" s="66" t="s">
        <v>3</v>
      </c>
      <c r="H55" s="66" t="s">
        <v>12</v>
      </c>
      <c r="I55" s="65" t="s">
        <v>64</v>
      </c>
    </row>
    <row r="56" spans="1:9" ht="3" customHeight="1" x14ac:dyDescent="0.2">
      <c r="A56" s="36"/>
      <c r="B56" s="77"/>
      <c r="C56" s="77"/>
      <c r="D56" s="77"/>
      <c r="E56" s="77"/>
      <c r="F56" s="77"/>
      <c r="G56" s="77"/>
      <c r="H56" s="77"/>
      <c r="I56" s="63"/>
    </row>
    <row r="57" spans="1:9" s="34" customFormat="1" ht="28.5" x14ac:dyDescent="0.2">
      <c r="A57" s="36"/>
      <c r="B57" s="181" t="s">
        <v>84</v>
      </c>
      <c r="C57" s="181"/>
      <c r="D57" s="69" t="s">
        <v>21</v>
      </c>
      <c r="E57" s="62"/>
      <c r="F57" s="88" t="str">
        <f>IF(AND(Fcproduct&gt;0,Fmetab&gt;0,ISNUMBER(Qprod_rep)),Qprod_rep*Fcproduct*Ncesspools*(Frelease_D+Freleased_ID_data_metab)/Temission,IF(AND(Fcproduct&gt;0,ISNUMBER(Qprod_rep)),Qprod_rep*Fcproduct*Ncesspools*(Frelease_D+Freleased_ID_NOdata_metab)/Temission,"??"))</f>
        <v>??</v>
      </c>
      <c r="G57" s="68" t="s">
        <v>19</v>
      </c>
      <c r="H57" s="68" t="s">
        <v>8</v>
      </c>
      <c r="I57" s="127" t="s">
        <v>86</v>
      </c>
    </row>
    <row r="58" spans="1:9" s="34" customFormat="1" ht="3" customHeight="1" x14ac:dyDescent="0.2">
      <c r="A58" s="36"/>
      <c r="B58" s="127"/>
      <c r="C58" s="127"/>
      <c r="D58" s="69"/>
      <c r="E58" s="62"/>
      <c r="F58" s="62"/>
      <c r="G58" s="68"/>
      <c r="H58" s="68"/>
      <c r="I58" s="127"/>
    </row>
    <row r="59" spans="1:9" s="34" customFormat="1" x14ac:dyDescent="0.2">
      <c r="A59" s="36"/>
      <c r="B59" s="126" t="s">
        <v>120</v>
      </c>
      <c r="C59" s="145"/>
      <c r="D59" s="107"/>
      <c r="E59" s="81"/>
      <c r="F59" s="81"/>
      <c r="G59" s="71"/>
      <c r="H59" s="71"/>
      <c r="I59" s="145"/>
    </row>
    <row r="60" spans="1:9" s="34" customFormat="1" x14ac:dyDescent="0.2">
      <c r="A60" s="36"/>
      <c r="B60" s="148" t="s">
        <v>119</v>
      </c>
      <c r="C60" s="145"/>
      <c r="D60" s="107"/>
      <c r="E60" s="81"/>
      <c r="F60" s="81"/>
      <c r="G60" s="71"/>
      <c r="H60" s="71"/>
      <c r="I60" s="145"/>
    </row>
    <row r="61" spans="1:9" s="34" customFormat="1" ht="3" customHeight="1" x14ac:dyDescent="0.2">
      <c r="A61" s="36"/>
      <c r="B61" s="145"/>
      <c r="C61" s="145"/>
      <c r="D61" s="107"/>
      <c r="E61" s="81"/>
      <c r="F61" s="81"/>
      <c r="G61" s="71"/>
      <c r="H61" s="71"/>
      <c r="I61" s="145"/>
    </row>
    <row r="62" spans="1:9" ht="15" x14ac:dyDescent="0.2">
      <c r="A62" s="36"/>
      <c r="B62" s="107" t="s">
        <v>93</v>
      </c>
      <c r="C62" s="107"/>
      <c r="D62" s="108" t="s">
        <v>211</v>
      </c>
      <c r="E62" s="108"/>
      <c r="F62" s="149" t="str">
        <f>IF(ISNUMBER(F57),F57/EFFLUENTmixedwater,"??")</f>
        <v>??</v>
      </c>
      <c r="G62" s="71" t="s">
        <v>212</v>
      </c>
      <c r="H62" s="71" t="s">
        <v>8</v>
      </c>
      <c r="I62" s="108" t="s">
        <v>213</v>
      </c>
    </row>
    <row r="63" spans="1:9" ht="3" customHeight="1" x14ac:dyDescent="0.2">
      <c r="A63" s="36"/>
      <c r="B63" s="107"/>
      <c r="C63" s="107"/>
      <c r="D63" s="108"/>
      <c r="E63" s="108"/>
      <c r="F63" s="71"/>
      <c r="G63" s="71"/>
      <c r="H63" s="71"/>
      <c r="I63" s="108"/>
    </row>
    <row r="64" spans="1:9" ht="15" x14ac:dyDescent="0.2">
      <c r="A64" s="36"/>
      <c r="B64" s="107" t="s">
        <v>94</v>
      </c>
      <c r="C64" s="107"/>
      <c r="D64" s="108" t="s">
        <v>214</v>
      </c>
      <c r="E64" s="108"/>
      <c r="F64" s="149" t="str">
        <f>IF(ISNUMBER(F57),F57/EFFLUENTrainwater,"??")</f>
        <v>??</v>
      </c>
      <c r="G64" s="71" t="s">
        <v>212</v>
      </c>
      <c r="H64" s="71" t="s">
        <v>8</v>
      </c>
      <c r="I64" s="108" t="s">
        <v>215</v>
      </c>
    </row>
    <row r="65" spans="1:12" s="34" customFormat="1" ht="3" customHeight="1" x14ac:dyDescent="0.2">
      <c r="A65" s="36"/>
      <c r="B65" s="145"/>
      <c r="C65" s="145"/>
      <c r="D65" s="107"/>
      <c r="E65" s="81"/>
      <c r="F65" s="81"/>
      <c r="G65" s="71"/>
      <c r="H65" s="71"/>
      <c r="I65" s="145"/>
    </row>
    <row r="66" spans="1:12" s="34" customFormat="1" x14ac:dyDescent="0.2">
      <c r="A66" s="36"/>
      <c r="B66" s="148" t="s">
        <v>96</v>
      </c>
      <c r="C66" s="145"/>
      <c r="D66" s="107"/>
      <c r="E66" s="81"/>
      <c r="F66" s="81"/>
      <c r="G66" s="71"/>
      <c r="H66" s="71"/>
      <c r="I66" s="145"/>
    </row>
    <row r="67" spans="1:12" s="34" customFormat="1" ht="3" customHeight="1" x14ac:dyDescent="0.2">
      <c r="A67" s="36"/>
      <c r="B67" s="145"/>
      <c r="C67" s="145"/>
      <c r="D67" s="107"/>
      <c r="E67" s="81"/>
      <c r="F67" s="81"/>
      <c r="G67" s="71"/>
      <c r="H67" s="71"/>
      <c r="I67" s="145"/>
    </row>
    <row r="68" spans="1:12" s="34" customFormat="1" ht="27" customHeight="1" x14ac:dyDescent="0.2">
      <c r="A68" s="36"/>
      <c r="B68" s="186" t="s">
        <v>97</v>
      </c>
      <c r="C68" s="186"/>
      <c r="D68" s="108" t="s">
        <v>216</v>
      </c>
      <c r="E68" s="81"/>
      <c r="F68" s="149" t="str">
        <f>IF(AND(ISNUMBER(Clocalmw_eff),ISNUMBER(Kpsusp)),Clocalmw_eff/((1+Kpsusp*SUSPwater*0.000001)*DILUTION),"??")</f>
        <v>??</v>
      </c>
      <c r="G68" s="71" t="s">
        <v>212</v>
      </c>
      <c r="H68" s="71" t="s">
        <v>8</v>
      </c>
      <c r="I68" s="145" t="s">
        <v>217</v>
      </c>
      <c r="L68" s="134"/>
    </row>
    <row r="69" spans="1:12" s="34" customFormat="1" ht="3" customHeight="1" x14ac:dyDescent="0.2">
      <c r="A69" s="36"/>
      <c r="B69" s="145"/>
      <c r="C69" s="145"/>
      <c r="D69" s="107"/>
      <c r="E69" s="81"/>
      <c r="F69" s="81"/>
      <c r="G69" s="71"/>
      <c r="H69" s="71"/>
      <c r="I69" s="145"/>
    </row>
    <row r="70" spans="1:12" s="34" customFormat="1" ht="25.5" customHeight="1" x14ac:dyDescent="0.2">
      <c r="A70" s="36"/>
      <c r="B70" s="186" t="s">
        <v>98</v>
      </c>
      <c r="C70" s="186"/>
      <c r="D70" s="108" t="s">
        <v>218</v>
      </c>
      <c r="E70" s="81"/>
      <c r="F70" s="149" t="str">
        <f>IF(AND(ISNUMBER(Clocalrw_eff),ISNUMBER(Kpsusp)),Clocalrw_eff/((1+Kpsusp*SUSPwater*0.000001)*DILUTION),"??")</f>
        <v>??</v>
      </c>
      <c r="G70" s="71" t="s">
        <v>212</v>
      </c>
      <c r="H70" s="71" t="s">
        <v>8</v>
      </c>
      <c r="I70" s="145" t="s">
        <v>219</v>
      </c>
    </row>
    <row r="71" spans="1:12" s="34" customFormat="1" x14ac:dyDescent="0.2">
      <c r="A71" s="36"/>
      <c r="B71" s="127"/>
      <c r="C71" s="127"/>
      <c r="D71" s="69"/>
      <c r="E71" s="62"/>
      <c r="F71" s="62"/>
      <c r="G71" s="68"/>
      <c r="H71" s="68"/>
      <c r="I71" s="127"/>
    </row>
    <row r="72" spans="1:12" s="34" customFormat="1" x14ac:dyDescent="0.2">
      <c r="B72" s="83" t="s">
        <v>13</v>
      </c>
      <c r="F72" s="84"/>
      <c r="G72" s="85"/>
      <c r="H72" s="51"/>
      <c r="I72" s="35"/>
    </row>
    <row r="73" spans="1:12" s="34" customFormat="1" x14ac:dyDescent="0.2">
      <c r="B73" s="182"/>
      <c r="C73" s="182"/>
      <c r="D73" s="182"/>
      <c r="E73" s="182"/>
      <c r="F73" s="182"/>
      <c r="G73" s="182"/>
      <c r="H73" s="182"/>
      <c r="I73" s="182"/>
    </row>
    <row r="74" spans="1:12" s="34" customFormat="1" x14ac:dyDescent="0.2">
      <c r="B74" s="51"/>
      <c r="C74" s="51"/>
      <c r="G74" s="85"/>
      <c r="H74" s="51"/>
      <c r="I74" s="35"/>
    </row>
    <row r="75" spans="1:12" s="34" customFormat="1" x14ac:dyDescent="0.2">
      <c r="B75" s="51"/>
      <c r="C75" s="51"/>
      <c r="I75" s="35"/>
    </row>
    <row r="76" spans="1:12" s="34" customFormat="1" x14ac:dyDescent="0.2">
      <c r="I76" s="35"/>
    </row>
    <row r="77" spans="1:12" s="34" customFormat="1" x14ac:dyDescent="0.2">
      <c r="I77" s="35"/>
    </row>
    <row r="78" spans="1:12" s="34" customFormat="1" x14ac:dyDescent="0.2">
      <c r="I78" s="35"/>
    </row>
    <row r="79" spans="1:12" s="34" customFormat="1" x14ac:dyDescent="0.2">
      <c r="I79" s="35"/>
    </row>
    <row r="80" spans="1:12" s="34" customFormat="1" x14ac:dyDescent="0.2">
      <c r="I80" s="35"/>
    </row>
    <row r="81" spans="9:9" s="34" customFormat="1" x14ac:dyDescent="0.2">
      <c r="I81" s="35"/>
    </row>
    <row r="82" spans="9:9" s="34" customFormat="1" x14ac:dyDescent="0.2">
      <c r="I82" s="35"/>
    </row>
    <row r="83" spans="9:9" s="34" customFormat="1" x14ac:dyDescent="0.2">
      <c r="I83" s="35"/>
    </row>
    <row r="84" spans="9:9" s="34" customFormat="1" x14ac:dyDescent="0.2">
      <c r="I84" s="35"/>
    </row>
    <row r="85" spans="9:9" s="34" customFormat="1" x14ac:dyDescent="0.2">
      <c r="I85" s="35"/>
    </row>
    <row r="86" spans="9:9" s="34" customFormat="1" x14ac:dyDescent="0.2">
      <c r="I86" s="35"/>
    </row>
    <row r="87" spans="9:9" s="34" customFormat="1" x14ac:dyDescent="0.2">
      <c r="I87" s="35"/>
    </row>
    <row r="88" spans="9:9" s="34" customFormat="1" x14ac:dyDescent="0.2">
      <c r="I88" s="35"/>
    </row>
    <row r="89" spans="9:9" s="34" customFormat="1" x14ac:dyDescent="0.2">
      <c r="I89" s="35"/>
    </row>
    <row r="90" spans="9:9" s="34" customFormat="1" x14ac:dyDescent="0.2">
      <c r="I90" s="35"/>
    </row>
    <row r="91" spans="9:9" s="34" customFormat="1" x14ac:dyDescent="0.2">
      <c r="I91" s="35"/>
    </row>
    <row r="92" spans="9:9" s="34" customFormat="1" x14ac:dyDescent="0.2">
      <c r="I92" s="35"/>
    </row>
    <row r="93" spans="9:9" s="34" customFormat="1" x14ac:dyDescent="0.2">
      <c r="I93" s="35"/>
    </row>
    <row r="94" spans="9:9" s="34" customFormat="1" x14ac:dyDescent="0.2">
      <c r="I94" s="35"/>
    </row>
    <row r="95" spans="9:9" s="34" customFormat="1" x14ac:dyDescent="0.2">
      <c r="I95" s="35"/>
    </row>
    <row r="96" spans="9:9" s="34" customFormat="1" x14ac:dyDescent="0.2">
      <c r="I96" s="35"/>
    </row>
    <row r="97" spans="9:9" s="34" customFormat="1" x14ac:dyDescent="0.2">
      <c r="I97" s="35"/>
    </row>
    <row r="98" spans="9:9" s="34" customFormat="1" x14ac:dyDescent="0.2">
      <c r="I98" s="35"/>
    </row>
    <row r="99" spans="9:9" s="34" customFormat="1" x14ac:dyDescent="0.2">
      <c r="I99" s="35"/>
    </row>
    <row r="100" spans="9:9" s="34" customFormat="1" x14ac:dyDescent="0.2">
      <c r="I100" s="35"/>
    </row>
    <row r="101" spans="9:9" s="34" customFormat="1" x14ac:dyDescent="0.2">
      <c r="I101" s="35"/>
    </row>
    <row r="102" spans="9:9" s="34" customFormat="1" x14ac:dyDescent="0.2">
      <c r="I102" s="35"/>
    </row>
    <row r="103" spans="9:9" s="34" customFormat="1" x14ac:dyDescent="0.2">
      <c r="I103" s="35"/>
    </row>
    <row r="104" spans="9:9" s="34" customFormat="1" x14ac:dyDescent="0.2">
      <c r="I104" s="35"/>
    </row>
    <row r="105" spans="9:9" s="34" customFormat="1" x14ac:dyDescent="0.2">
      <c r="I105" s="35"/>
    </row>
    <row r="106" spans="9:9" s="34" customFormat="1" x14ac:dyDescent="0.2">
      <c r="I106" s="35"/>
    </row>
    <row r="107" spans="9:9" s="34" customFormat="1" x14ac:dyDescent="0.2">
      <c r="I107" s="35"/>
    </row>
    <row r="108" spans="9:9" s="34" customFormat="1" x14ac:dyDescent="0.2">
      <c r="I108" s="35"/>
    </row>
    <row r="109" spans="9:9" s="34" customFormat="1" x14ac:dyDescent="0.2">
      <c r="I109" s="35"/>
    </row>
    <row r="110" spans="9:9" s="34" customFormat="1" x14ac:dyDescent="0.2">
      <c r="I110" s="35"/>
    </row>
    <row r="111" spans="9:9" s="34" customFormat="1" x14ac:dyDescent="0.2">
      <c r="I111" s="35"/>
    </row>
    <row r="112" spans="9:9" s="34" customFormat="1" x14ac:dyDescent="0.2">
      <c r="I112" s="35"/>
    </row>
    <row r="113" spans="9:9" s="34" customFormat="1" x14ac:dyDescent="0.2">
      <c r="I113" s="35"/>
    </row>
    <row r="114" spans="9:9" s="34" customFormat="1" x14ac:dyDescent="0.2">
      <c r="I114" s="35"/>
    </row>
    <row r="115" spans="9:9" s="34" customFormat="1" x14ac:dyDescent="0.2">
      <c r="I115" s="35"/>
    </row>
    <row r="116" spans="9:9" s="34" customFormat="1" x14ac:dyDescent="0.2">
      <c r="I116" s="35"/>
    </row>
    <row r="117" spans="9:9" s="34" customFormat="1" x14ac:dyDescent="0.2">
      <c r="I117" s="35"/>
    </row>
    <row r="118" spans="9:9" s="34" customFormat="1" x14ac:dyDescent="0.2">
      <c r="I118" s="35"/>
    </row>
    <row r="119" spans="9:9" s="34" customFormat="1" x14ac:dyDescent="0.2">
      <c r="I119" s="35"/>
    </row>
    <row r="120" spans="9:9" s="34" customFormat="1" x14ac:dyDescent="0.2">
      <c r="I120" s="35"/>
    </row>
    <row r="121" spans="9:9" s="34" customFormat="1" x14ac:dyDescent="0.2">
      <c r="I121" s="35"/>
    </row>
    <row r="122" spans="9:9" s="34" customFormat="1" x14ac:dyDescent="0.2">
      <c r="I122" s="35"/>
    </row>
    <row r="123" spans="9:9" s="34" customFormat="1" x14ac:dyDescent="0.2">
      <c r="I123" s="35"/>
    </row>
    <row r="124" spans="9:9" s="34" customFormat="1" x14ac:dyDescent="0.2">
      <c r="I124" s="35"/>
    </row>
    <row r="125" spans="9:9" s="34" customFormat="1" x14ac:dyDescent="0.2">
      <c r="I125" s="35"/>
    </row>
    <row r="126" spans="9:9" s="34" customFormat="1" x14ac:dyDescent="0.2">
      <c r="I126" s="35"/>
    </row>
    <row r="127" spans="9:9" s="34" customFormat="1" x14ac:dyDescent="0.2">
      <c r="I127" s="35"/>
    </row>
    <row r="128" spans="9:9" s="34" customFormat="1" x14ac:dyDescent="0.2">
      <c r="I128" s="35"/>
    </row>
    <row r="129" spans="9:9" s="34" customFormat="1" x14ac:dyDescent="0.2">
      <c r="I129" s="35"/>
    </row>
    <row r="130" spans="9:9" s="34" customFormat="1" x14ac:dyDescent="0.2">
      <c r="I130" s="35"/>
    </row>
    <row r="131" spans="9:9" s="34" customFormat="1" x14ac:dyDescent="0.2">
      <c r="I131" s="35"/>
    </row>
    <row r="132" spans="9:9" s="34" customFormat="1" x14ac:dyDescent="0.2">
      <c r="I132" s="35"/>
    </row>
    <row r="133" spans="9:9" s="34" customFormat="1" x14ac:dyDescent="0.2">
      <c r="I133" s="35"/>
    </row>
    <row r="134" spans="9:9" s="34" customFormat="1" x14ac:dyDescent="0.2">
      <c r="I134" s="35"/>
    </row>
    <row r="135" spans="9:9" s="34" customFormat="1" x14ac:dyDescent="0.2">
      <c r="I135" s="35"/>
    </row>
    <row r="136" spans="9:9" s="34" customFormat="1" x14ac:dyDescent="0.2">
      <c r="I136" s="35"/>
    </row>
    <row r="137" spans="9:9" s="34" customFormat="1" x14ac:dyDescent="0.2">
      <c r="I137" s="35"/>
    </row>
    <row r="138" spans="9:9" s="34" customFormat="1" x14ac:dyDescent="0.2">
      <c r="I138" s="35"/>
    </row>
    <row r="139" spans="9:9" s="34" customFormat="1" x14ac:dyDescent="0.2">
      <c r="I139" s="35"/>
    </row>
    <row r="140" spans="9:9" s="34" customFormat="1" x14ac:dyDescent="0.2">
      <c r="I140" s="35"/>
    </row>
    <row r="141" spans="9:9" s="34" customFormat="1" x14ac:dyDescent="0.2">
      <c r="I141" s="35"/>
    </row>
    <row r="142" spans="9:9" s="34" customFormat="1" x14ac:dyDescent="0.2">
      <c r="I142" s="35"/>
    </row>
    <row r="143" spans="9:9" s="34" customFormat="1" x14ac:dyDescent="0.2">
      <c r="I143" s="35"/>
    </row>
    <row r="144" spans="9:9" s="34" customFormat="1" x14ac:dyDescent="0.2">
      <c r="I144" s="35"/>
    </row>
    <row r="145" spans="9:9" s="34" customFormat="1" x14ac:dyDescent="0.2">
      <c r="I145" s="35"/>
    </row>
    <row r="146" spans="9:9" s="34" customFormat="1" x14ac:dyDescent="0.2">
      <c r="I146" s="35"/>
    </row>
    <row r="147" spans="9:9" s="34" customFormat="1" x14ac:dyDescent="0.2">
      <c r="I147" s="35"/>
    </row>
    <row r="148" spans="9:9" s="34" customFormat="1" x14ac:dyDescent="0.2">
      <c r="I148" s="35"/>
    </row>
    <row r="149" spans="9:9" s="34" customFormat="1" x14ac:dyDescent="0.2">
      <c r="I149" s="35"/>
    </row>
    <row r="150" spans="9:9" s="34" customFormat="1" x14ac:dyDescent="0.2">
      <c r="I150" s="35"/>
    </row>
    <row r="151" spans="9:9" s="34" customFormat="1" x14ac:dyDescent="0.2">
      <c r="I151" s="35"/>
    </row>
    <row r="152" spans="9:9" s="34" customFormat="1" x14ac:dyDescent="0.2">
      <c r="I152" s="35"/>
    </row>
    <row r="153" spans="9:9" s="34" customFormat="1" x14ac:dyDescent="0.2">
      <c r="I153" s="35"/>
    </row>
    <row r="154" spans="9:9" s="34" customFormat="1" x14ac:dyDescent="0.2">
      <c r="I154" s="35"/>
    </row>
    <row r="155" spans="9:9" s="34" customFormat="1" x14ac:dyDescent="0.2">
      <c r="I155" s="35"/>
    </row>
    <row r="156" spans="9:9" s="34" customFormat="1" x14ac:dyDescent="0.2">
      <c r="I156" s="35"/>
    </row>
    <row r="157" spans="9:9" s="34" customFormat="1" x14ac:dyDescent="0.2">
      <c r="I157" s="35"/>
    </row>
    <row r="158" spans="9:9" s="34" customFormat="1" x14ac:dyDescent="0.2">
      <c r="I158" s="35"/>
    </row>
    <row r="159" spans="9:9" s="34" customFormat="1" x14ac:dyDescent="0.2">
      <c r="I159" s="35"/>
    </row>
    <row r="160" spans="9:9" s="34" customFormat="1" x14ac:dyDescent="0.2">
      <c r="I160" s="35"/>
    </row>
    <row r="161" spans="9:9" s="34" customFormat="1" x14ac:dyDescent="0.2">
      <c r="I161" s="35"/>
    </row>
    <row r="162" spans="9:9" s="34" customFormat="1" x14ac:dyDescent="0.2">
      <c r="I162" s="35"/>
    </row>
    <row r="163" spans="9:9" s="34" customFormat="1" x14ac:dyDescent="0.2">
      <c r="I163" s="35"/>
    </row>
    <row r="164" spans="9:9" s="34" customFormat="1" x14ac:dyDescent="0.2">
      <c r="I164" s="35"/>
    </row>
    <row r="165" spans="9:9" s="34" customFormat="1" x14ac:dyDescent="0.2">
      <c r="I165" s="35"/>
    </row>
    <row r="166" spans="9:9" s="34" customFormat="1" x14ac:dyDescent="0.2">
      <c r="I166" s="35"/>
    </row>
    <row r="167" spans="9:9" s="34" customFormat="1" x14ac:dyDescent="0.2">
      <c r="I167" s="35"/>
    </row>
    <row r="168" spans="9:9" s="34" customFormat="1" x14ac:dyDescent="0.2">
      <c r="I168" s="35"/>
    </row>
    <row r="169" spans="9:9" s="34" customFormat="1" x14ac:dyDescent="0.2">
      <c r="I169" s="35"/>
    </row>
    <row r="170" spans="9:9" s="34" customFormat="1" x14ac:dyDescent="0.2">
      <c r="I170" s="35"/>
    </row>
    <row r="171" spans="9:9" s="34" customFormat="1" x14ac:dyDescent="0.2">
      <c r="I171" s="35"/>
    </row>
    <row r="172" spans="9:9" s="34" customFormat="1" x14ac:dyDescent="0.2">
      <c r="I172" s="35"/>
    </row>
    <row r="173" spans="9:9" s="34" customFormat="1" x14ac:dyDescent="0.2">
      <c r="I173" s="35"/>
    </row>
    <row r="174" spans="9:9" s="34" customFormat="1" x14ac:dyDescent="0.2">
      <c r="I174" s="35"/>
    </row>
    <row r="175" spans="9:9" s="34" customFormat="1" x14ac:dyDescent="0.2">
      <c r="I175" s="35"/>
    </row>
    <row r="176" spans="9:9" s="34" customFormat="1" x14ac:dyDescent="0.2">
      <c r="I176" s="35"/>
    </row>
    <row r="177" spans="9:9" s="34" customFormat="1" x14ac:dyDescent="0.2">
      <c r="I177" s="35"/>
    </row>
    <row r="178" spans="9:9" s="34" customFormat="1" x14ac:dyDescent="0.2">
      <c r="I178" s="35"/>
    </row>
    <row r="179" spans="9:9" s="34" customFormat="1" x14ac:dyDescent="0.2">
      <c r="I179" s="35"/>
    </row>
    <row r="180" spans="9:9" s="34" customFormat="1" x14ac:dyDescent="0.2">
      <c r="I180" s="35"/>
    </row>
    <row r="181" spans="9:9" s="34" customFormat="1" x14ac:dyDescent="0.2">
      <c r="I181" s="35"/>
    </row>
    <row r="182" spans="9:9" s="34" customFormat="1" x14ac:dyDescent="0.2">
      <c r="I182" s="35"/>
    </row>
    <row r="183" spans="9:9" s="34" customFormat="1" x14ac:dyDescent="0.2">
      <c r="I183" s="35"/>
    </row>
    <row r="184" spans="9:9" s="34" customFormat="1" x14ac:dyDescent="0.2">
      <c r="I184" s="35"/>
    </row>
    <row r="185" spans="9:9" s="34" customFormat="1" x14ac:dyDescent="0.2">
      <c r="I185" s="35"/>
    </row>
    <row r="186" spans="9:9" s="34" customFormat="1" x14ac:dyDescent="0.2">
      <c r="I186" s="35"/>
    </row>
    <row r="187" spans="9:9" s="34" customFormat="1" x14ac:dyDescent="0.2">
      <c r="I187" s="35"/>
    </row>
    <row r="188" spans="9:9" s="34" customFormat="1" x14ac:dyDescent="0.2">
      <c r="I188" s="35"/>
    </row>
    <row r="189" spans="9:9" s="34" customFormat="1" x14ac:dyDescent="0.2">
      <c r="I189" s="35"/>
    </row>
    <row r="190" spans="9:9" s="34" customFormat="1" x14ac:dyDescent="0.2">
      <c r="I190" s="35"/>
    </row>
    <row r="191" spans="9:9" s="34" customFormat="1" x14ac:dyDescent="0.2">
      <c r="I191" s="35"/>
    </row>
    <row r="192" spans="9:9" s="34" customFormat="1" x14ac:dyDescent="0.2">
      <c r="I192" s="35"/>
    </row>
    <row r="193" spans="9:9" s="34" customFormat="1" x14ac:dyDescent="0.2">
      <c r="I193" s="35"/>
    </row>
    <row r="194" spans="9:9" s="34" customFormat="1" x14ac:dyDescent="0.2">
      <c r="I194" s="35"/>
    </row>
    <row r="195" spans="9:9" s="34" customFormat="1" x14ac:dyDescent="0.2">
      <c r="I195" s="35"/>
    </row>
    <row r="196" spans="9:9" s="34" customFormat="1" x14ac:dyDescent="0.2">
      <c r="I196" s="35"/>
    </row>
    <row r="197" spans="9:9" s="34" customFormat="1" x14ac:dyDescent="0.2">
      <c r="I197" s="35"/>
    </row>
    <row r="198" spans="9:9" s="34" customFormat="1" x14ac:dyDescent="0.2">
      <c r="I198" s="35"/>
    </row>
    <row r="199" spans="9:9" s="34" customFormat="1" x14ac:dyDescent="0.2">
      <c r="I199" s="35"/>
    </row>
    <row r="200" spans="9:9" s="34" customFormat="1" x14ac:dyDescent="0.2">
      <c r="I200" s="35"/>
    </row>
    <row r="201" spans="9:9" s="34" customFormat="1" x14ac:dyDescent="0.2">
      <c r="I201" s="35"/>
    </row>
    <row r="202" spans="9:9" s="34" customFormat="1" x14ac:dyDescent="0.2">
      <c r="I202" s="35"/>
    </row>
    <row r="203" spans="9:9" s="34" customFormat="1" x14ac:dyDescent="0.2">
      <c r="I203" s="35"/>
    </row>
    <row r="204" spans="9:9" s="34" customFormat="1" x14ac:dyDescent="0.2">
      <c r="I204" s="35"/>
    </row>
    <row r="205" spans="9:9" s="34" customFormat="1" x14ac:dyDescent="0.2">
      <c r="I205" s="35"/>
    </row>
    <row r="206" spans="9:9" s="34" customFormat="1" x14ac:dyDescent="0.2">
      <c r="I206" s="35"/>
    </row>
    <row r="207" spans="9:9" s="34" customFormat="1" x14ac:dyDescent="0.2">
      <c r="I207" s="35"/>
    </row>
    <row r="208" spans="9:9" s="34" customFormat="1" x14ac:dyDescent="0.2">
      <c r="I208" s="35"/>
    </row>
    <row r="209" spans="9:9" s="34" customFormat="1" x14ac:dyDescent="0.2">
      <c r="I209" s="35"/>
    </row>
    <row r="210" spans="9:9" s="34" customFormat="1" x14ac:dyDescent="0.2">
      <c r="I210" s="35"/>
    </row>
    <row r="211" spans="9:9" s="34" customFormat="1" x14ac:dyDescent="0.2">
      <c r="I211" s="35"/>
    </row>
    <row r="212" spans="9:9" s="34" customFormat="1" x14ac:dyDescent="0.2">
      <c r="I212" s="35"/>
    </row>
    <row r="213" spans="9:9" s="34" customFormat="1" x14ac:dyDescent="0.2">
      <c r="I213" s="35"/>
    </row>
    <row r="214" spans="9:9" s="34" customFormat="1" x14ac:dyDescent="0.2">
      <c r="I214" s="35"/>
    </row>
    <row r="215" spans="9:9" s="34" customFormat="1" x14ac:dyDescent="0.2">
      <c r="I215" s="35"/>
    </row>
    <row r="216" spans="9:9" s="34" customFormat="1" x14ac:dyDescent="0.2">
      <c r="I216" s="35"/>
    </row>
    <row r="217" spans="9:9" s="34" customFormat="1" x14ac:dyDescent="0.2">
      <c r="I217" s="35"/>
    </row>
    <row r="218" spans="9:9" s="34" customFormat="1" x14ac:dyDescent="0.2">
      <c r="I218" s="35"/>
    </row>
    <row r="219" spans="9:9" s="34" customFormat="1" x14ac:dyDescent="0.2">
      <c r="I219" s="35"/>
    </row>
    <row r="220" spans="9:9" s="34" customFormat="1" x14ac:dyDescent="0.2">
      <c r="I220" s="35"/>
    </row>
    <row r="221" spans="9:9" s="34" customFormat="1" x14ac:dyDescent="0.2">
      <c r="I221" s="35"/>
    </row>
    <row r="222" spans="9:9" s="34" customFormat="1" x14ac:dyDescent="0.2">
      <c r="I222" s="35"/>
    </row>
    <row r="223" spans="9:9" s="34" customFormat="1" x14ac:dyDescent="0.2">
      <c r="I223" s="35"/>
    </row>
    <row r="224" spans="9:9" s="34" customFormat="1" x14ac:dyDescent="0.2">
      <c r="I224" s="35"/>
    </row>
    <row r="225" spans="9:9" s="34" customFormat="1" x14ac:dyDescent="0.2">
      <c r="I225" s="35"/>
    </row>
    <row r="226" spans="9:9" s="34" customFormat="1" x14ac:dyDescent="0.2">
      <c r="I226" s="35"/>
    </row>
    <row r="227" spans="9:9" s="34" customFormat="1" x14ac:dyDescent="0.2">
      <c r="I227" s="35"/>
    </row>
    <row r="228" spans="9:9" s="34" customFormat="1" x14ac:dyDescent="0.2">
      <c r="I228" s="35"/>
    </row>
    <row r="229" spans="9:9" s="34" customFormat="1" x14ac:dyDescent="0.2">
      <c r="I229" s="35"/>
    </row>
    <row r="230" spans="9:9" s="34" customFormat="1" x14ac:dyDescent="0.2">
      <c r="I230" s="35"/>
    </row>
    <row r="231" spans="9:9" s="34" customFormat="1" x14ac:dyDescent="0.2">
      <c r="I231" s="35"/>
    </row>
    <row r="232" spans="9:9" s="34" customFormat="1" x14ac:dyDescent="0.2">
      <c r="I232" s="35"/>
    </row>
    <row r="233" spans="9:9" s="34" customFormat="1" x14ac:dyDescent="0.2">
      <c r="I233" s="35"/>
    </row>
    <row r="234" spans="9:9" s="34" customFormat="1" x14ac:dyDescent="0.2">
      <c r="I234" s="35"/>
    </row>
    <row r="235" spans="9:9" s="34" customFormat="1" x14ac:dyDescent="0.2">
      <c r="I235" s="35"/>
    </row>
    <row r="236" spans="9:9" s="34" customFormat="1" x14ac:dyDescent="0.2">
      <c r="I236" s="35"/>
    </row>
    <row r="237" spans="9:9" s="34" customFormat="1" x14ac:dyDescent="0.2">
      <c r="I237" s="35"/>
    </row>
    <row r="238" spans="9:9" s="34" customFormat="1" x14ac:dyDescent="0.2">
      <c r="I238" s="35"/>
    </row>
    <row r="239" spans="9:9" s="34" customFormat="1" x14ac:dyDescent="0.2">
      <c r="I239" s="35"/>
    </row>
    <row r="240" spans="9:9" s="34" customFormat="1" x14ac:dyDescent="0.2">
      <c r="I240" s="35"/>
    </row>
    <row r="241" spans="9:9" s="34" customFormat="1" x14ac:dyDescent="0.2">
      <c r="I241" s="35"/>
    </row>
    <row r="242" spans="9:9" s="34" customFormat="1" x14ac:dyDescent="0.2">
      <c r="I242" s="35"/>
    </row>
    <row r="243" spans="9:9" s="34" customFormat="1" x14ac:dyDescent="0.2">
      <c r="I243" s="35"/>
    </row>
    <row r="244" spans="9:9" s="34" customFormat="1" x14ac:dyDescent="0.2">
      <c r="I244" s="35"/>
    </row>
    <row r="245" spans="9:9" s="34" customFormat="1" x14ac:dyDescent="0.2">
      <c r="I245" s="35"/>
    </row>
    <row r="246" spans="9:9" s="34" customFormat="1" x14ac:dyDescent="0.2">
      <c r="I246" s="35"/>
    </row>
    <row r="247" spans="9:9" s="34" customFormat="1" x14ac:dyDescent="0.2">
      <c r="I247" s="35"/>
    </row>
    <row r="248" spans="9:9" s="34" customFormat="1" x14ac:dyDescent="0.2">
      <c r="I248" s="35"/>
    </row>
    <row r="249" spans="9:9" s="34" customFormat="1" x14ac:dyDescent="0.2">
      <c r="I249" s="35"/>
    </row>
    <row r="250" spans="9:9" s="34" customFormat="1" x14ac:dyDescent="0.2">
      <c r="I250" s="35"/>
    </row>
    <row r="251" spans="9:9" s="34" customFormat="1" x14ac:dyDescent="0.2">
      <c r="I251" s="35"/>
    </row>
    <row r="252" spans="9:9" s="34" customFormat="1" x14ac:dyDescent="0.2">
      <c r="I252" s="35"/>
    </row>
    <row r="253" spans="9:9" s="34" customFormat="1" x14ac:dyDescent="0.2">
      <c r="I253" s="35"/>
    </row>
    <row r="254" spans="9:9" s="34" customFormat="1" x14ac:dyDescent="0.2">
      <c r="I254" s="35"/>
    </row>
    <row r="255" spans="9:9" s="34" customFormat="1" x14ac:dyDescent="0.2">
      <c r="I255" s="35"/>
    </row>
    <row r="256" spans="9:9" s="34" customFormat="1" x14ac:dyDescent="0.2">
      <c r="I256" s="35"/>
    </row>
    <row r="257" spans="9:9" s="34" customFormat="1" x14ac:dyDescent="0.2">
      <c r="I257" s="35"/>
    </row>
    <row r="258" spans="9:9" s="34" customFormat="1" x14ac:dyDescent="0.2">
      <c r="I258" s="35"/>
    </row>
    <row r="259" spans="9:9" s="34" customFormat="1" x14ac:dyDescent="0.2">
      <c r="I259" s="35"/>
    </row>
    <row r="260" spans="9:9" s="34" customFormat="1" x14ac:dyDescent="0.2">
      <c r="I260" s="35"/>
    </row>
    <row r="261" spans="9:9" s="34" customFormat="1" x14ac:dyDescent="0.2">
      <c r="I261" s="35"/>
    </row>
    <row r="262" spans="9:9" s="34" customFormat="1" x14ac:dyDescent="0.2">
      <c r="I262" s="35"/>
    </row>
    <row r="263" spans="9:9" s="34" customFormat="1" x14ac:dyDescent="0.2">
      <c r="I263" s="35"/>
    </row>
    <row r="264" spans="9:9" s="34" customFormat="1" x14ac:dyDescent="0.2">
      <c r="I264" s="35"/>
    </row>
    <row r="265" spans="9:9" s="34" customFormat="1" x14ac:dyDescent="0.2">
      <c r="I265" s="35"/>
    </row>
    <row r="266" spans="9:9" s="34" customFormat="1" x14ac:dyDescent="0.2">
      <c r="I266" s="35"/>
    </row>
    <row r="267" spans="9:9" s="34" customFormat="1" x14ac:dyDescent="0.2">
      <c r="I267" s="35"/>
    </row>
    <row r="268" spans="9:9" s="34" customFormat="1" x14ac:dyDescent="0.2">
      <c r="I268" s="35"/>
    </row>
    <row r="269" spans="9:9" s="34" customFormat="1" x14ac:dyDescent="0.2">
      <c r="I269" s="35"/>
    </row>
    <row r="270" spans="9:9" s="34" customFormat="1" x14ac:dyDescent="0.2">
      <c r="I270" s="35"/>
    </row>
    <row r="271" spans="9:9" s="34" customFormat="1" x14ac:dyDescent="0.2">
      <c r="I271" s="35"/>
    </row>
    <row r="272" spans="9:9" s="34" customFormat="1" x14ac:dyDescent="0.2">
      <c r="I272" s="35"/>
    </row>
    <row r="273" spans="9:9" s="34" customFormat="1" x14ac:dyDescent="0.2">
      <c r="I273" s="35"/>
    </row>
    <row r="274" spans="9:9" s="34" customFormat="1" x14ac:dyDescent="0.2">
      <c r="I274" s="35"/>
    </row>
    <row r="275" spans="9:9" s="34" customFormat="1" x14ac:dyDescent="0.2">
      <c r="I275" s="35"/>
    </row>
    <row r="276" spans="9:9" s="34" customFormat="1" x14ac:dyDescent="0.2">
      <c r="I276" s="35"/>
    </row>
    <row r="277" spans="9:9" s="34" customFormat="1" x14ac:dyDescent="0.2">
      <c r="I277" s="35"/>
    </row>
    <row r="278" spans="9:9" s="34" customFormat="1" x14ac:dyDescent="0.2">
      <c r="I278" s="35"/>
    </row>
    <row r="279" spans="9:9" s="34" customFormat="1" x14ac:dyDescent="0.2">
      <c r="I279" s="35"/>
    </row>
    <row r="280" spans="9:9" s="34" customFormat="1" x14ac:dyDescent="0.2">
      <c r="I280" s="35"/>
    </row>
    <row r="281" spans="9:9" s="34" customFormat="1" x14ac:dyDescent="0.2">
      <c r="I281" s="35"/>
    </row>
    <row r="282" spans="9:9" s="34" customFormat="1" x14ac:dyDescent="0.2">
      <c r="I282" s="35"/>
    </row>
    <row r="283" spans="9:9" s="34" customFormat="1" x14ac:dyDescent="0.2">
      <c r="I283" s="35"/>
    </row>
    <row r="284" spans="9:9" s="34" customFormat="1" x14ac:dyDescent="0.2">
      <c r="I284" s="35"/>
    </row>
    <row r="285" spans="9:9" s="34" customFormat="1" x14ac:dyDescent="0.2">
      <c r="I285" s="35"/>
    </row>
    <row r="286" spans="9:9" s="34" customFormat="1" x14ac:dyDescent="0.2">
      <c r="I286" s="35"/>
    </row>
    <row r="287" spans="9:9" s="34" customFormat="1" x14ac:dyDescent="0.2">
      <c r="I287" s="35"/>
    </row>
    <row r="288" spans="9:9" s="34" customFormat="1" x14ac:dyDescent="0.2">
      <c r="I288" s="35"/>
    </row>
    <row r="289" spans="9:9" s="34" customFormat="1" x14ac:dyDescent="0.2">
      <c r="I289" s="35"/>
    </row>
    <row r="290" spans="9:9" s="34" customFormat="1" x14ac:dyDescent="0.2">
      <c r="I290" s="35"/>
    </row>
    <row r="291" spans="9:9" s="34" customFormat="1" x14ac:dyDescent="0.2">
      <c r="I291" s="35"/>
    </row>
    <row r="292" spans="9:9" s="34" customFormat="1" x14ac:dyDescent="0.2">
      <c r="I292" s="35"/>
    </row>
    <row r="293" spans="9:9" s="34" customFormat="1" x14ac:dyDescent="0.2">
      <c r="I293" s="35"/>
    </row>
    <row r="294" spans="9:9" s="34" customFormat="1" x14ac:dyDescent="0.2">
      <c r="I294" s="35"/>
    </row>
    <row r="295" spans="9:9" s="34" customFormat="1" x14ac:dyDescent="0.2">
      <c r="I295" s="35"/>
    </row>
    <row r="296" spans="9:9" s="34" customFormat="1" x14ac:dyDescent="0.2">
      <c r="I296" s="35"/>
    </row>
    <row r="297" spans="9:9" s="34" customFormat="1" x14ac:dyDescent="0.2">
      <c r="I297" s="35"/>
    </row>
    <row r="298" spans="9:9" s="34" customFormat="1" x14ac:dyDescent="0.2">
      <c r="I298" s="35"/>
    </row>
    <row r="299" spans="9:9" s="34" customFormat="1" x14ac:dyDescent="0.2">
      <c r="I299" s="35"/>
    </row>
    <row r="300" spans="9:9" s="34" customFormat="1" x14ac:dyDescent="0.2">
      <c r="I300" s="35"/>
    </row>
    <row r="301" spans="9:9" s="34" customFormat="1" x14ac:dyDescent="0.2">
      <c r="I301" s="35"/>
    </row>
    <row r="302" spans="9:9" s="34" customFormat="1" x14ac:dyDescent="0.2">
      <c r="I302" s="35"/>
    </row>
    <row r="303" spans="9:9" s="34" customFormat="1" x14ac:dyDescent="0.2">
      <c r="I303" s="35"/>
    </row>
    <row r="304" spans="9:9" s="34" customFormat="1" x14ac:dyDescent="0.2">
      <c r="I304" s="35"/>
    </row>
    <row r="305" spans="9:9" s="34" customFormat="1" x14ac:dyDescent="0.2">
      <c r="I305" s="35"/>
    </row>
    <row r="306" spans="9:9" s="34" customFormat="1" x14ac:dyDescent="0.2">
      <c r="I306" s="35"/>
    </row>
    <row r="307" spans="9:9" s="34" customFormat="1" x14ac:dyDescent="0.2">
      <c r="I307" s="35"/>
    </row>
    <row r="308" spans="9:9" s="34" customFormat="1" x14ac:dyDescent="0.2">
      <c r="I308" s="35"/>
    </row>
    <row r="309" spans="9:9" s="34" customFormat="1" x14ac:dyDescent="0.2">
      <c r="I309" s="35"/>
    </row>
    <row r="310" spans="9:9" s="34" customFormat="1" x14ac:dyDescent="0.2">
      <c r="I310" s="35"/>
    </row>
    <row r="311" spans="9:9" s="34" customFormat="1" x14ac:dyDescent="0.2">
      <c r="I311" s="35"/>
    </row>
    <row r="312" spans="9:9" s="34" customFormat="1" x14ac:dyDescent="0.2">
      <c r="I312" s="35"/>
    </row>
    <row r="313" spans="9:9" s="34" customFormat="1" x14ac:dyDescent="0.2">
      <c r="I313" s="35"/>
    </row>
    <row r="314" spans="9:9" s="34" customFormat="1" x14ac:dyDescent="0.2">
      <c r="I314" s="35"/>
    </row>
    <row r="315" spans="9:9" s="34" customFormat="1" x14ac:dyDescent="0.2">
      <c r="I315" s="35"/>
    </row>
    <row r="316" spans="9:9" s="34" customFormat="1" x14ac:dyDescent="0.2">
      <c r="I316" s="35"/>
    </row>
    <row r="317" spans="9:9" s="34" customFormat="1" x14ac:dyDescent="0.2">
      <c r="I317" s="35"/>
    </row>
    <row r="318" spans="9:9" s="34" customFormat="1" x14ac:dyDescent="0.2">
      <c r="I318" s="35"/>
    </row>
    <row r="319" spans="9:9" s="34" customFormat="1" x14ac:dyDescent="0.2">
      <c r="I319" s="35"/>
    </row>
    <row r="320" spans="9:9" s="34" customFormat="1" x14ac:dyDescent="0.2">
      <c r="I320" s="35"/>
    </row>
    <row r="321" spans="9:9" s="34" customFormat="1" x14ac:dyDescent="0.2">
      <c r="I321" s="35"/>
    </row>
    <row r="322" spans="9:9" s="34" customFormat="1" x14ac:dyDescent="0.2">
      <c r="I322" s="35"/>
    </row>
    <row r="323" spans="9:9" s="34" customFormat="1" x14ac:dyDescent="0.2">
      <c r="I323" s="35"/>
    </row>
    <row r="324" spans="9:9" s="34" customFormat="1" x14ac:dyDescent="0.2">
      <c r="I324" s="35"/>
    </row>
    <row r="325" spans="9:9" s="34" customFormat="1" x14ac:dyDescent="0.2">
      <c r="I325" s="35"/>
    </row>
    <row r="326" spans="9:9" s="34" customFormat="1" x14ac:dyDescent="0.2">
      <c r="I326" s="35"/>
    </row>
    <row r="327" spans="9:9" s="34" customFormat="1" x14ac:dyDescent="0.2">
      <c r="I327" s="35"/>
    </row>
    <row r="328" spans="9:9" s="34" customFormat="1" x14ac:dyDescent="0.2">
      <c r="I328" s="35"/>
    </row>
    <row r="329" spans="9:9" s="34" customFormat="1" x14ac:dyDescent="0.2">
      <c r="I329" s="35"/>
    </row>
    <row r="330" spans="9:9" s="34" customFormat="1" x14ac:dyDescent="0.2">
      <c r="I330" s="35"/>
    </row>
    <row r="331" spans="9:9" s="34" customFormat="1" x14ac:dyDescent="0.2">
      <c r="I331" s="35"/>
    </row>
    <row r="332" spans="9:9" s="34" customFormat="1" x14ac:dyDescent="0.2">
      <c r="I332" s="35"/>
    </row>
    <row r="333" spans="9:9" s="34" customFormat="1" x14ac:dyDescent="0.2">
      <c r="I333" s="35"/>
    </row>
    <row r="334" spans="9:9" s="34" customFormat="1" x14ac:dyDescent="0.2">
      <c r="I334" s="35"/>
    </row>
    <row r="335" spans="9:9" s="34" customFormat="1" x14ac:dyDescent="0.2">
      <c r="I335" s="35"/>
    </row>
    <row r="336" spans="9:9" s="34" customFormat="1" x14ac:dyDescent="0.2">
      <c r="I336" s="35"/>
    </row>
    <row r="337" spans="9:9" s="34" customFormat="1" x14ac:dyDescent="0.2">
      <c r="I337" s="35"/>
    </row>
    <row r="338" spans="9:9" s="34" customFormat="1" x14ac:dyDescent="0.2">
      <c r="I338" s="35"/>
    </row>
    <row r="339" spans="9:9" s="34" customFormat="1" x14ac:dyDescent="0.2">
      <c r="I339" s="35"/>
    </row>
    <row r="340" spans="9:9" s="34" customFormat="1" x14ac:dyDescent="0.2">
      <c r="I340" s="35"/>
    </row>
    <row r="341" spans="9:9" s="34" customFormat="1" x14ac:dyDescent="0.2">
      <c r="I341" s="35"/>
    </row>
    <row r="342" spans="9:9" s="34" customFormat="1" x14ac:dyDescent="0.2">
      <c r="I342" s="35"/>
    </row>
    <row r="343" spans="9:9" s="34" customFormat="1" x14ac:dyDescent="0.2">
      <c r="I343" s="35"/>
    </row>
    <row r="344" spans="9:9" s="34" customFormat="1" x14ac:dyDescent="0.2">
      <c r="I344" s="35"/>
    </row>
    <row r="345" spans="9:9" s="34" customFormat="1" x14ac:dyDescent="0.2">
      <c r="I345" s="35"/>
    </row>
    <row r="346" spans="9:9" s="34" customFormat="1" x14ac:dyDescent="0.2">
      <c r="I346" s="35"/>
    </row>
    <row r="347" spans="9:9" s="34" customFormat="1" x14ac:dyDescent="0.2">
      <c r="I347" s="35"/>
    </row>
    <row r="348" spans="9:9" s="34" customFormat="1" x14ac:dyDescent="0.2">
      <c r="I348" s="35"/>
    </row>
    <row r="349" spans="9:9" s="34" customFormat="1" x14ac:dyDescent="0.2">
      <c r="I349" s="35"/>
    </row>
    <row r="350" spans="9:9" s="34" customFormat="1" x14ac:dyDescent="0.2">
      <c r="I350" s="35"/>
    </row>
    <row r="351" spans="9:9" s="34" customFormat="1" x14ac:dyDescent="0.2">
      <c r="I351" s="35"/>
    </row>
    <row r="352" spans="9:9" s="34" customFormat="1" x14ac:dyDescent="0.2">
      <c r="I352" s="35"/>
    </row>
    <row r="353" spans="2:9" s="34" customFormat="1" x14ac:dyDescent="0.2">
      <c r="I353" s="35"/>
    </row>
    <row r="354" spans="2:9" s="34" customFormat="1" x14ac:dyDescent="0.2">
      <c r="I354" s="35"/>
    </row>
    <row r="355" spans="2:9" s="34" customFormat="1" x14ac:dyDescent="0.2">
      <c r="I355" s="35"/>
    </row>
    <row r="356" spans="2:9" s="34" customFormat="1" x14ac:dyDescent="0.2">
      <c r="I356" s="35"/>
    </row>
    <row r="357" spans="2:9" s="34" customFormat="1" x14ac:dyDescent="0.2">
      <c r="I357" s="35"/>
    </row>
    <row r="358" spans="2:9" s="34" customFormat="1" x14ac:dyDescent="0.2">
      <c r="I358" s="35"/>
    </row>
    <row r="359" spans="2:9" s="34" customFormat="1" x14ac:dyDescent="0.2">
      <c r="I359" s="35"/>
    </row>
    <row r="360" spans="2:9" s="34" customFormat="1" x14ac:dyDescent="0.2">
      <c r="I360" s="35"/>
    </row>
    <row r="361" spans="2:9" s="34" customFormat="1" x14ac:dyDescent="0.2">
      <c r="I361" s="35"/>
    </row>
    <row r="362" spans="2:9" s="34" customFormat="1" x14ac:dyDescent="0.2">
      <c r="I362" s="35"/>
    </row>
    <row r="363" spans="2:9" s="34" customFormat="1" x14ac:dyDescent="0.2">
      <c r="I363" s="35"/>
    </row>
    <row r="364" spans="2:9" s="34" customFormat="1" x14ac:dyDescent="0.2">
      <c r="I364" s="35"/>
    </row>
    <row r="365" spans="2:9" s="34" customFormat="1" x14ac:dyDescent="0.2">
      <c r="I365" s="35"/>
    </row>
    <row r="366" spans="2:9" s="34" customFormat="1" x14ac:dyDescent="0.2">
      <c r="I366" s="35"/>
    </row>
    <row r="367" spans="2:9" x14ac:dyDescent="0.2">
      <c r="B367" s="34"/>
      <c r="C367" s="34"/>
      <c r="D367" s="34"/>
      <c r="E367" s="34"/>
      <c r="F367" s="34"/>
      <c r="G367" s="34"/>
      <c r="H367" s="34"/>
      <c r="I367" s="35"/>
    </row>
  </sheetData>
  <sheetProtection algorithmName="SHA-512" hashValue="5N1V9sUTM0/RjP+mMPzvua9rNiw7SaPdjDGMEAp84h2zn2bsNWklFI91fpgm+LS/Afkgq7IUXQnDvAl1qjt6gQ==" saltValue="49JV4te5qfKUhFoRpu99FQ==" spinCount="100000" sheet="1" objects="1" scenarios="1" formatCells="0" formatColumns="0" formatRows="0"/>
  <mergeCells count="14">
    <mergeCell ref="B20:C20"/>
    <mergeCell ref="B30:C30"/>
    <mergeCell ref="B57:C57"/>
    <mergeCell ref="B73:I73"/>
    <mergeCell ref="B8:I8"/>
    <mergeCell ref="B26:C26"/>
    <mergeCell ref="B34:C34"/>
    <mergeCell ref="B36:C36"/>
    <mergeCell ref="B40:I40"/>
    <mergeCell ref="B68:C68"/>
    <mergeCell ref="B70:C70"/>
    <mergeCell ref="B12:I12"/>
    <mergeCell ref="B13:I13"/>
    <mergeCell ref="B14:I14"/>
  </mergeCells>
  <conditionalFormatting sqref="F35">
    <cfRule type="containsText" dxfId="6" priority="3" operator="containsText" text="Introduce value">
      <formula>NOT(ISERROR(SEARCH("Introduce value",#REF!)))</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01"/>
  <sheetViews>
    <sheetView zoomScaleNormal="100" workbookViewId="0">
      <selection activeCell="B5" sqref="B5"/>
    </sheetView>
  </sheetViews>
  <sheetFormatPr defaultColWidth="8.75" defaultRowHeight="12.75" x14ac:dyDescent="0.2"/>
  <cols>
    <col min="1" max="1" width="1.625" style="34" customWidth="1"/>
    <col min="2" max="2" width="30.625" style="40" customWidth="1"/>
    <col min="3" max="3" width="1.625" style="40" customWidth="1"/>
    <col min="4" max="4" width="15.625" style="86" customWidth="1"/>
    <col min="5" max="5" width="1.625" style="86" customWidth="1"/>
    <col min="6" max="6" width="30.625" style="40" customWidth="1"/>
    <col min="7" max="8" width="10.625" style="40" customWidth="1"/>
    <col min="9" max="9" width="70.625" style="40" customWidth="1"/>
    <col min="10" max="12" width="15.625" style="34" customWidth="1"/>
    <col min="13" max="61" width="8.75" style="34"/>
    <col min="62" max="16384" width="8.75" style="40"/>
  </cols>
  <sheetData>
    <row r="1" spans="1:60" s="34" customFormat="1" x14ac:dyDescent="0.2">
      <c r="D1" s="35"/>
      <c r="E1" s="35"/>
    </row>
    <row r="2" spans="1:60" ht="19.5" x14ac:dyDescent="0.2">
      <c r="A2" s="36"/>
      <c r="B2" s="37" t="s">
        <v>25</v>
      </c>
      <c r="C2" s="37"/>
      <c r="D2" s="37"/>
      <c r="E2" s="37"/>
      <c r="F2" s="37"/>
      <c r="G2" s="37"/>
      <c r="H2" s="37"/>
      <c r="I2" s="36"/>
      <c r="J2" s="36"/>
      <c r="K2" s="36"/>
      <c r="L2" s="36"/>
      <c r="M2" s="36"/>
    </row>
    <row r="3" spans="1:60" x14ac:dyDescent="0.2">
      <c r="A3" s="36"/>
      <c r="B3" s="41"/>
      <c r="C3" s="41"/>
      <c r="D3" s="89"/>
      <c r="E3" s="89"/>
      <c r="F3" s="36"/>
      <c r="G3" s="36"/>
      <c r="H3" s="36"/>
      <c r="I3" s="36"/>
      <c r="J3" s="36"/>
      <c r="K3" s="36"/>
      <c r="L3" s="36"/>
      <c r="M3" s="36"/>
    </row>
    <row r="4" spans="1:60" ht="15" x14ac:dyDescent="0.2">
      <c r="A4" s="36"/>
      <c r="B4" s="42"/>
      <c r="C4" s="42"/>
      <c r="D4" s="90"/>
      <c r="E4" s="90"/>
      <c r="F4" s="36"/>
      <c r="G4" s="36"/>
      <c r="H4" s="36"/>
      <c r="I4" s="36"/>
      <c r="J4" s="36"/>
      <c r="K4" s="36"/>
      <c r="L4" s="36"/>
      <c r="M4" s="36"/>
    </row>
    <row r="5" spans="1:60" ht="18" x14ac:dyDescent="0.2">
      <c r="A5" s="36"/>
      <c r="B5" s="43" t="s">
        <v>99</v>
      </c>
      <c r="C5" s="44"/>
      <c r="D5" s="91"/>
      <c r="E5" s="91"/>
      <c r="F5" s="45"/>
      <c r="G5" s="45"/>
      <c r="H5" s="45"/>
      <c r="I5" s="46"/>
      <c r="J5" s="36"/>
      <c r="K5" s="36"/>
      <c r="L5" s="36"/>
      <c r="M5" s="36"/>
    </row>
    <row r="6" spans="1:60" ht="15.75" thickBot="1" x14ac:dyDescent="0.25">
      <c r="A6" s="36"/>
      <c r="B6" s="92"/>
      <c r="C6" s="93"/>
      <c r="D6" s="93"/>
      <c r="E6" s="93"/>
      <c r="F6" s="93"/>
      <c r="G6" s="93"/>
      <c r="H6" s="93"/>
      <c r="I6" s="93"/>
      <c r="J6" s="36"/>
      <c r="K6" s="36"/>
      <c r="L6" s="36"/>
      <c r="M6" s="36"/>
    </row>
    <row r="7" spans="1:60" ht="14.25" customHeight="1" x14ac:dyDescent="0.2">
      <c r="A7" s="36"/>
      <c r="B7" s="155" t="s">
        <v>236</v>
      </c>
      <c r="C7" s="156"/>
      <c r="D7" s="156"/>
      <c r="E7" s="156"/>
      <c r="F7" s="156"/>
      <c r="G7" s="156"/>
      <c r="H7" s="156"/>
      <c r="I7" s="157"/>
      <c r="J7" s="153"/>
      <c r="K7" s="36"/>
      <c r="L7" s="36"/>
      <c r="M7" s="36"/>
    </row>
    <row r="8" spans="1:60" ht="14.25" customHeight="1" x14ac:dyDescent="0.2">
      <c r="A8" s="36"/>
      <c r="B8" s="158"/>
      <c r="C8" s="151"/>
      <c r="D8" s="151"/>
      <c r="E8" s="151"/>
      <c r="F8" s="151"/>
      <c r="G8" s="151"/>
      <c r="H8" s="151"/>
      <c r="I8" s="159"/>
      <c r="J8" s="151"/>
      <c r="K8" s="36"/>
      <c r="L8" s="36"/>
      <c r="M8" s="36"/>
    </row>
    <row r="9" spans="1:60" ht="15" x14ac:dyDescent="0.2">
      <c r="A9" s="36"/>
      <c r="B9" s="161" t="s">
        <v>112</v>
      </c>
      <c r="C9" s="94"/>
      <c r="D9" s="94"/>
      <c r="E9" s="94"/>
      <c r="F9" s="94"/>
      <c r="G9" s="94"/>
      <c r="H9" s="94"/>
      <c r="I9" s="162"/>
      <c r="J9" s="154"/>
      <c r="K9" s="36"/>
      <c r="L9" s="36"/>
      <c r="M9" s="36"/>
    </row>
    <row r="10" spans="1:60" ht="13.5" customHeight="1" x14ac:dyDescent="0.2">
      <c r="A10" s="36"/>
      <c r="B10" s="161" t="s">
        <v>132</v>
      </c>
      <c r="C10" s="160"/>
      <c r="D10" s="160"/>
      <c r="E10" s="160"/>
      <c r="F10" s="160"/>
      <c r="G10" s="160"/>
      <c r="H10" s="160"/>
      <c r="I10" s="163"/>
      <c r="J10" s="154"/>
      <c r="K10" s="36"/>
      <c r="L10" s="36"/>
      <c r="M10" s="36"/>
    </row>
    <row r="11" spans="1:60" ht="15" thickBot="1" x14ac:dyDescent="0.25">
      <c r="A11" s="36"/>
      <c r="B11" s="164"/>
      <c r="C11" s="165"/>
      <c r="D11" s="165"/>
      <c r="E11" s="165"/>
      <c r="F11" s="165"/>
      <c r="G11" s="165"/>
      <c r="H11" s="165"/>
      <c r="I11" s="166"/>
      <c r="J11" s="36"/>
      <c r="K11" s="36"/>
      <c r="L11" s="36"/>
      <c r="M11" s="36"/>
    </row>
    <row r="12" spans="1:60" ht="14.25" x14ac:dyDescent="0.2">
      <c r="A12" s="36"/>
      <c r="B12" s="152"/>
      <c r="C12" s="152"/>
      <c r="D12" s="152"/>
      <c r="E12" s="152"/>
      <c r="F12" s="152"/>
      <c r="G12" s="152"/>
      <c r="H12" s="152"/>
      <c r="I12" s="152"/>
      <c r="J12" s="36"/>
      <c r="K12" s="36"/>
      <c r="L12" s="36"/>
      <c r="M12" s="36"/>
    </row>
    <row r="13" spans="1:60" s="52" customFormat="1" ht="14.25" x14ac:dyDescent="0.2">
      <c r="A13" s="48"/>
      <c r="B13" s="49" t="s">
        <v>68</v>
      </c>
      <c r="C13" s="50"/>
      <c r="D13" s="50"/>
      <c r="E13" s="50"/>
      <c r="F13" s="50"/>
      <c r="G13" s="50"/>
      <c r="H13" s="50"/>
      <c r="I13" s="50"/>
      <c r="J13" s="48"/>
      <c r="K13" s="48"/>
      <c r="L13" s="48"/>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row>
    <row r="14" spans="1:60" s="34" customFormat="1" ht="30.75" customHeight="1" x14ac:dyDescent="0.2">
      <c r="B14" s="183" t="s">
        <v>63</v>
      </c>
      <c r="C14" s="183"/>
      <c r="D14" s="183"/>
      <c r="E14" s="183"/>
      <c r="F14" s="183"/>
      <c r="G14" s="183"/>
      <c r="H14" s="183"/>
      <c r="I14" s="183"/>
      <c r="J14" s="53"/>
      <c r="K14" s="53"/>
      <c r="L14" s="53"/>
    </row>
    <row r="15" spans="1:60" s="54" customFormat="1" x14ac:dyDescent="0.2">
      <c r="B15" s="55"/>
      <c r="C15" s="55"/>
      <c r="D15" s="55"/>
      <c r="E15" s="55"/>
      <c r="F15" s="55"/>
      <c r="G15" s="55"/>
      <c r="H15" s="55"/>
      <c r="I15" s="55"/>
      <c r="J15" s="53"/>
      <c r="K15" s="53"/>
      <c r="L15" s="53"/>
    </row>
    <row r="16" spans="1:60" ht="15" x14ac:dyDescent="0.2">
      <c r="A16" s="36"/>
      <c r="B16" s="94" t="s">
        <v>112</v>
      </c>
      <c r="C16" s="97"/>
      <c r="D16" s="98"/>
      <c r="E16" s="98"/>
      <c r="F16" s="36"/>
      <c r="G16" s="36"/>
      <c r="H16" s="36"/>
      <c r="I16" s="36"/>
      <c r="J16" s="36"/>
      <c r="K16" s="36"/>
      <c r="L16" s="36"/>
      <c r="M16" s="36"/>
    </row>
    <row r="17" spans="1:66" ht="3" customHeight="1" x14ac:dyDescent="0.2">
      <c r="A17" s="36"/>
      <c r="B17" s="47"/>
      <c r="C17" s="97"/>
      <c r="D17" s="98"/>
      <c r="E17" s="98"/>
      <c r="F17" s="36"/>
      <c r="G17" s="36"/>
      <c r="H17" s="36"/>
      <c r="I17" s="36"/>
      <c r="J17" s="36"/>
      <c r="K17" s="36"/>
      <c r="L17" s="36"/>
      <c r="M17" s="36"/>
    </row>
    <row r="18" spans="1:66" x14ac:dyDescent="0.2">
      <c r="A18" s="36"/>
      <c r="B18" s="56" t="s">
        <v>33</v>
      </c>
      <c r="C18" s="57"/>
      <c r="D18" s="36"/>
      <c r="E18" s="36"/>
      <c r="F18" s="36"/>
      <c r="G18" s="36"/>
      <c r="H18" s="36"/>
      <c r="I18" s="39"/>
      <c r="AT18" s="40"/>
      <c r="AU18" s="40"/>
      <c r="AV18" s="40"/>
      <c r="AW18" s="40"/>
      <c r="AX18" s="40"/>
      <c r="AY18" s="40"/>
      <c r="AZ18" s="40"/>
      <c r="BA18" s="40"/>
      <c r="BB18" s="40"/>
      <c r="BC18" s="40"/>
      <c r="BD18" s="40"/>
      <c r="BE18" s="40"/>
      <c r="BF18" s="40"/>
      <c r="BG18" s="40"/>
      <c r="BH18" s="40"/>
      <c r="BI18" s="40"/>
    </row>
    <row r="19" spans="1:66" x14ac:dyDescent="0.2">
      <c r="A19" s="36"/>
      <c r="B19" s="48" t="s">
        <v>238</v>
      </c>
      <c r="C19" s="57"/>
      <c r="D19" s="36"/>
      <c r="E19" s="36"/>
      <c r="F19" s="36"/>
      <c r="G19" s="36"/>
      <c r="H19" s="36"/>
      <c r="I19" s="39"/>
      <c r="AT19" s="40"/>
      <c r="AU19" s="40"/>
      <c r="AV19" s="40"/>
      <c r="AW19" s="40"/>
      <c r="AX19" s="40"/>
      <c r="AY19" s="40"/>
      <c r="AZ19" s="40"/>
      <c r="BA19" s="40"/>
      <c r="BB19" s="40"/>
      <c r="BC19" s="40"/>
      <c r="BD19" s="40"/>
      <c r="BE19" s="40"/>
      <c r="BF19" s="40"/>
      <c r="BG19" s="40"/>
      <c r="BH19" s="40"/>
      <c r="BI19" s="40"/>
    </row>
    <row r="20" spans="1:66" x14ac:dyDescent="0.2">
      <c r="A20" s="36"/>
      <c r="B20" s="48" t="s">
        <v>240</v>
      </c>
      <c r="C20" s="58"/>
      <c r="D20" s="36"/>
      <c r="E20" s="36"/>
      <c r="F20" s="36"/>
      <c r="G20" s="36"/>
      <c r="H20" s="36"/>
      <c r="I20" s="36"/>
      <c r="J20" s="36"/>
      <c r="K20" s="36"/>
      <c r="L20" s="36"/>
      <c r="M20" s="36"/>
      <c r="N20" s="36"/>
      <c r="O20" s="36"/>
      <c r="P20" s="36"/>
      <c r="Q20" s="36"/>
      <c r="R20" s="36"/>
      <c r="BJ20" s="34"/>
      <c r="BK20" s="34"/>
      <c r="BL20" s="34"/>
      <c r="BM20" s="34"/>
      <c r="BN20" s="34"/>
    </row>
    <row r="21" spans="1:66" x14ac:dyDescent="0.2">
      <c r="A21" s="36"/>
      <c r="B21" s="187" t="s">
        <v>237</v>
      </c>
      <c r="C21" s="187"/>
      <c r="D21" s="187"/>
      <c r="E21" s="187"/>
      <c r="F21" s="187"/>
      <c r="G21" s="187"/>
      <c r="H21" s="187"/>
      <c r="I21" s="187"/>
      <c r="J21" s="36"/>
      <c r="K21" s="36"/>
      <c r="L21" s="36"/>
      <c r="M21" s="36"/>
      <c r="N21" s="36"/>
      <c r="O21" s="36"/>
      <c r="P21" s="36"/>
      <c r="Q21" s="36"/>
      <c r="R21" s="36"/>
      <c r="BJ21" s="34"/>
      <c r="BK21" s="34"/>
      <c r="BL21" s="34"/>
      <c r="BM21" s="34"/>
      <c r="BN21" s="34"/>
    </row>
    <row r="22" spans="1:66" ht="12" customHeight="1" x14ac:dyDescent="0.2">
      <c r="A22" s="36"/>
      <c r="B22" s="48" t="s">
        <v>235</v>
      </c>
      <c r="C22" s="58"/>
      <c r="D22" s="36"/>
      <c r="E22" s="36"/>
      <c r="F22" s="36"/>
      <c r="G22" s="36"/>
      <c r="H22" s="36"/>
      <c r="I22" s="36"/>
      <c r="J22" s="36"/>
      <c r="K22" s="36"/>
      <c r="L22" s="36"/>
      <c r="M22" s="36"/>
      <c r="N22" s="36"/>
      <c r="O22" s="36"/>
      <c r="P22" s="36"/>
      <c r="Q22" s="36"/>
      <c r="R22" s="36"/>
      <c r="BJ22" s="34"/>
      <c r="BK22" s="34"/>
      <c r="BL22" s="34"/>
      <c r="BM22" s="34"/>
      <c r="BN22" s="34"/>
    </row>
    <row r="23" spans="1:66" s="34" customFormat="1" ht="15" x14ac:dyDescent="0.2">
      <c r="A23" s="36"/>
      <c r="C23" s="93"/>
      <c r="D23" s="95"/>
      <c r="E23" s="95"/>
      <c r="F23" s="96"/>
      <c r="G23" s="96"/>
      <c r="H23" s="96"/>
      <c r="I23" s="36"/>
      <c r="J23" s="36"/>
      <c r="K23" s="36"/>
      <c r="L23" s="36"/>
      <c r="M23" s="36"/>
    </row>
    <row r="24" spans="1:66" ht="15" x14ac:dyDescent="0.2">
      <c r="A24" s="36"/>
      <c r="B24" s="59" t="s">
        <v>0</v>
      </c>
      <c r="C24" s="59"/>
      <c r="D24" s="60"/>
      <c r="E24" s="60"/>
      <c r="F24" s="60"/>
      <c r="G24" s="60"/>
      <c r="H24" s="60"/>
      <c r="I24" s="61"/>
      <c r="AT24" s="40"/>
      <c r="AU24" s="40"/>
      <c r="AV24" s="40"/>
      <c r="AW24" s="40"/>
      <c r="AX24" s="40"/>
      <c r="AY24" s="40"/>
      <c r="AZ24" s="40"/>
      <c r="BA24" s="40"/>
      <c r="BB24" s="40"/>
      <c r="BC24" s="40"/>
      <c r="BD24" s="40"/>
      <c r="BE24" s="40"/>
      <c r="BF24" s="40"/>
      <c r="BG24" s="40"/>
      <c r="BH24" s="40"/>
      <c r="BI24" s="40"/>
    </row>
    <row r="25" spans="1:66" ht="3" customHeight="1" x14ac:dyDescent="0.2">
      <c r="A25" s="36"/>
      <c r="B25" s="62"/>
      <c r="C25" s="62"/>
      <c r="D25" s="62"/>
      <c r="E25" s="62"/>
      <c r="F25" s="62"/>
      <c r="G25" s="62"/>
      <c r="H25" s="62"/>
      <c r="I25" s="63"/>
      <c r="AT25" s="40"/>
      <c r="AU25" s="40"/>
      <c r="AV25" s="40"/>
      <c r="AW25" s="40"/>
      <c r="AX25" s="40"/>
      <c r="AY25" s="40"/>
      <c r="AZ25" s="40"/>
      <c r="BA25" s="40"/>
      <c r="BB25" s="40"/>
      <c r="BC25" s="40"/>
      <c r="BD25" s="40"/>
      <c r="BE25" s="40"/>
      <c r="BF25" s="40"/>
      <c r="BG25" s="40"/>
      <c r="BH25" s="40"/>
      <c r="BI25" s="40"/>
    </row>
    <row r="26" spans="1:66" ht="15" x14ac:dyDescent="0.2">
      <c r="A26" s="36"/>
      <c r="B26" s="64" t="s">
        <v>2</v>
      </c>
      <c r="C26" s="64"/>
      <c r="D26" s="65" t="s">
        <v>4</v>
      </c>
      <c r="E26" s="65"/>
      <c r="F26" s="66" t="s">
        <v>7</v>
      </c>
      <c r="G26" s="66" t="s">
        <v>3</v>
      </c>
      <c r="H26" s="66" t="s">
        <v>12</v>
      </c>
      <c r="I26" s="65" t="s">
        <v>64</v>
      </c>
      <c r="AT26" s="40"/>
      <c r="AU26" s="40"/>
      <c r="AV26" s="40"/>
      <c r="AW26" s="40"/>
      <c r="AX26" s="40"/>
      <c r="AY26" s="40"/>
      <c r="AZ26" s="40"/>
      <c r="BA26" s="40"/>
      <c r="BB26" s="40"/>
      <c r="BC26" s="40"/>
      <c r="BD26" s="40"/>
      <c r="BE26" s="40"/>
      <c r="BF26" s="40"/>
      <c r="BG26" s="40"/>
      <c r="BH26" s="40"/>
      <c r="BI26" s="40"/>
    </row>
    <row r="27" spans="1:66" ht="3" customHeight="1" thickBot="1" x14ac:dyDescent="0.25">
      <c r="A27" s="36"/>
      <c r="B27" s="64"/>
      <c r="C27" s="64"/>
      <c r="D27" s="65"/>
      <c r="E27" s="65"/>
      <c r="F27" s="66"/>
      <c r="G27" s="66"/>
      <c r="H27" s="66"/>
      <c r="I27" s="65"/>
      <c r="AT27" s="40"/>
      <c r="AU27" s="40"/>
      <c r="AV27" s="40"/>
      <c r="AW27" s="40"/>
      <c r="AX27" s="40"/>
      <c r="AY27" s="40"/>
      <c r="AZ27" s="40"/>
      <c r="BA27" s="40"/>
      <c r="BB27" s="40"/>
      <c r="BC27" s="40"/>
      <c r="BD27" s="40"/>
      <c r="BE27" s="40"/>
      <c r="BF27" s="40"/>
      <c r="BG27" s="40"/>
      <c r="BH27" s="40"/>
      <c r="BI27" s="40"/>
    </row>
    <row r="28" spans="1:66" ht="17.25" thickTop="1" thickBot="1" x14ac:dyDescent="0.25">
      <c r="A28" s="36"/>
      <c r="B28" s="69" t="s">
        <v>105</v>
      </c>
      <c r="C28" s="64"/>
      <c r="D28" s="65"/>
      <c r="E28" s="65"/>
      <c r="F28" s="129" t="s">
        <v>10</v>
      </c>
      <c r="G28" s="66"/>
      <c r="H28" s="66"/>
      <c r="I28" s="65"/>
      <c r="AT28" s="40"/>
      <c r="AU28" s="40"/>
      <c r="AV28" s="40"/>
      <c r="AW28" s="40"/>
      <c r="AX28" s="40"/>
      <c r="AY28" s="40"/>
      <c r="AZ28" s="40"/>
      <c r="BA28" s="40"/>
      <c r="BB28" s="40"/>
      <c r="BC28" s="40"/>
      <c r="BD28" s="40"/>
      <c r="BE28" s="40"/>
      <c r="BF28" s="40"/>
      <c r="BG28" s="40"/>
      <c r="BH28" s="40"/>
      <c r="BI28" s="40"/>
    </row>
    <row r="29" spans="1:66" ht="3" customHeight="1" thickTop="1" thickBot="1" x14ac:dyDescent="0.25">
      <c r="A29" s="36"/>
      <c r="B29" s="69"/>
      <c r="C29" s="64"/>
      <c r="D29" s="65"/>
      <c r="E29" s="65"/>
      <c r="F29" s="62"/>
      <c r="G29" s="66"/>
      <c r="H29" s="66"/>
      <c r="I29" s="65"/>
      <c r="AT29" s="40"/>
      <c r="AU29" s="40"/>
      <c r="AV29" s="40"/>
      <c r="AW29" s="40"/>
      <c r="AX29" s="40"/>
      <c r="AY29" s="40"/>
      <c r="AZ29" s="40"/>
      <c r="BA29" s="40"/>
      <c r="BB29" s="40"/>
      <c r="BC29" s="40"/>
      <c r="BD29" s="40"/>
      <c r="BE29" s="40"/>
      <c r="BF29" s="40"/>
      <c r="BG29" s="40"/>
      <c r="BH29" s="40"/>
      <c r="BI29" s="40"/>
    </row>
    <row r="30" spans="1:66" ht="17.25" thickTop="1" thickBot="1" x14ac:dyDescent="0.25">
      <c r="A30" s="36"/>
      <c r="B30" s="69" t="s">
        <v>107</v>
      </c>
      <c r="C30" s="64"/>
      <c r="D30" s="65"/>
      <c r="E30" s="65"/>
      <c r="F30" s="132" t="s">
        <v>10</v>
      </c>
      <c r="G30" s="66"/>
      <c r="H30" s="66"/>
      <c r="I30" s="65"/>
      <c r="AT30" s="40"/>
      <c r="AU30" s="40"/>
      <c r="AV30" s="40"/>
      <c r="AW30" s="40"/>
      <c r="AX30" s="40"/>
      <c r="AY30" s="40"/>
      <c r="AZ30" s="40"/>
      <c r="BA30" s="40"/>
      <c r="BB30" s="40"/>
      <c r="BC30" s="40"/>
      <c r="BD30" s="40"/>
      <c r="BE30" s="40"/>
      <c r="BF30" s="40"/>
      <c r="BG30" s="40"/>
      <c r="BH30" s="40"/>
      <c r="BI30" s="40"/>
    </row>
    <row r="31" spans="1:66" ht="3" customHeight="1" thickTop="1" x14ac:dyDescent="0.2">
      <c r="A31" s="36"/>
      <c r="B31" s="67"/>
      <c r="C31" s="67"/>
      <c r="D31" s="62"/>
      <c r="E31" s="62"/>
      <c r="F31" s="62"/>
      <c r="G31" s="62"/>
      <c r="H31" s="62"/>
      <c r="I31" s="63"/>
      <c r="AT31" s="40"/>
      <c r="AU31" s="40"/>
      <c r="AV31" s="40"/>
      <c r="AW31" s="40"/>
      <c r="AX31" s="40"/>
      <c r="AY31" s="40"/>
      <c r="AZ31" s="40"/>
      <c r="BA31" s="40"/>
      <c r="BB31" s="40"/>
      <c r="BC31" s="40"/>
      <c r="BD31" s="40"/>
      <c r="BE31" s="40"/>
      <c r="BF31" s="40"/>
      <c r="BG31" s="40"/>
      <c r="BH31" s="40"/>
      <c r="BI31" s="40"/>
    </row>
    <row r="32" spans="1:66" s="34" customFormat="1" ht="25.5" customHeight="1" x14ac:dyDescent="0.2">
      <c r="B32" s="69" t="s">
        <v>100</v>
      </c>
      <c r="C32" s="69"/>
      <c r="D32" s="63" t="s">
        <v>26</v>
      </c>
      <c r="E32" s="63"/>
      <c r="F32" s="70"/>
      <c r="G32" s="68" t="s">
        <v>34</v>
      </c>
      <c r="H32" s="68" t="s">
        <v>6</v>
      </c>
      <c r="I32" s="63"/>
    </row>
    <row r="33" spans="2:9" s="34" customFormat="1" ht="3" customHeight="1" x14ac:dyDescent="0.2">
      <c r="B33" s="69"/>
      <c r="C33" s="69"/>
      <c r="D33" s="63"/>
      <c r="E33" s="63"/>
      <c r="F33" s="68"/>
      <c r="G33" s="68"/>
      <c r="H33" s="68"/>
      <c r="I33" s="63"/>
    </row>
    <row r="34" spans="2:9" s="34" customFormat="1" ht="25.5" customHeight="1" x14ac:dyDescent="0.2">
      <c r="B34" s="69" t="s">
        <v>77</v>
      </c>
      <c r="C34" s="69"/>
      <c r="D34" s="63" t="s">
        <v>35</v>
      </c>
      <c r="E34" s="63"/>
      <c r="F34" s="70"/>
      <c r="G34" s="68" t="s">
        <v>5</v>
      </c>
      <c r="H34" s="71" t="s">
        <v>6</v>
      </c>
      <c r="I34" s="63"/>
    </row>
    <row r="35" spans="2:9" s="34" customFormat="1" ht="3" customHeight="1" x14ac:dyDescent="0.2">
      <c r="B35" s="69"/>
      <c r="C35" s="69"/>
      <c r="D35" s="63"/>
      <c r="E35" s="63"/>
      <c r="F35" s="68"/>
      <c r="G35" s="68"/>
      <c r="H35" s="68"/>
      <c r="I35" s="63"/>
    </row>
    <row r="36" spans="2:9" s="34" customFormat="1" ht="14.25" x14ac:dyDescent="0.2">
      <c r="B36" s="69" t="s">
        <v>36</v>
      </c>
      <c r="C36" s="69"/>
      <c r="D36" s="63" t="s">
        <v>37</v>
      </c>
      <c r="E36" s="63"/>
      <c r="F36" s="122" t="str">
        <f>INDEX('Pick-lists &amp; Defaults'!C5:C7,MATCH(F28,Rodent,0))</f>
        <v>??</v>
      </c>
      <c r="G36" s="68" t="s">
        <v>5</v>
      </c>
      <c r="H36" s="110" t="s">
        <v>14</v>
      </c>
      <c r="I36" s="72"/>
    </row>
    <row r="37" spans="2:9" s="34" customFormat="1" ht="3" customHeight="1" x14ac:dyDescent="0.2">
      <c r="B37" s="69"/>
      <c r="C37" s="69"/>
      <c r="D37" s="63"/>
      <c r="E37" s="63"/>
      <c r="F37" s="68"/>
      <c r="G37" s="68"/>
      <c r="H37" s="68"/>
      <c r="I37" s="72"/>
    </row>
    <row r="38" spans="2:9" s="34" customFormat="1" ht="25.5" x14ac:dyDescent="0.2">
      <c r="B38" s="69" t="s">
        <v>117</v>
      </c>
      <c r="C38" s="69"/>
      <c r="D38" s="131" t="s">
        <v>118</v>
      </c>
      <c r="E38" s="131"/>
      <c r="F38" s="68">
        <v>5</v>
      </c>
      <c r="G38" s="68"/>
      <c r="H38" s="68"/>
      <c r="I38" s="130"/>
    </row>
    <row r="39" spans="2:9" s="34" customFormat="1" ht="3" customHeight="1" x14ac:dyDescent="0.2">
      <c r="B39" s="69"/>
      <c r="C39" s="69"/>
      <c r="D39" s="131"/>
      <c r="E39" s="131"/>
      <c r="F39" s="68"/>
      <c r="G39" s="68"/>
      <c r="H39" s="68"/>
      <c r="I39" s="130"/>
    </row>
    <row r="40" spans="2:9" s="34" customFormat="1" ht="26.25" customHeight="1" x14ac:dyDescent="0.2">
      <c r="B40" s="69" t="s">
        <v>106</v>
      </c>
      <c r="C40" s="69"/>
      <c r="D40" s="63" t="s">
        <v>66</v>
      </c>
      <c r="E40" s="63"/>
      <c r="F40" s="122" t="str">
        <f>INDEX('Pick-lists &amp; Defaults'!C10:C12,MATCH(F30,Bait_formulation,0))</f>
        <v>??</v>
      </c>
      <c r="G40" s="68" t="s">
        <v>5</v>
      </c>
      <c r="H40" s="110" t="s">
        <v>14</v>
      </c>
      <c r="I40" s="63"/>
    </row>
    <row r="41" spans="2:9" s="34" customFormat="1" ht="3" customHeight="1" x14ac:dyDescent="0.2">
      <c r="B41" s="69"/>
      <c r="C41" s="69"/>
      <c r="D41" s="63"/>
      <c r="E41" s="63"/>
      <c r="F41" s="68"/>
      <c r="G41" s="68"/>
      <c r="H41" s="68"/>
      <c r="I41" s="63"/>
    </row>
    <row r="42" spans="2:9" s="34" customFormat="1" ht="14.25" x14ac:dyDescent="0.2">
      <c r="B42" s="69" t="s">
        <v>79</v>
      </c>
      <c r="C42" s="69"/>
      <c r="D42" s="63" t="s">
        <v>30</v>
      </c>
      <c r="E42" s="63"/>
      <c r="F42" s="70"/>
      <c r="G42" s="68" t="s">
        <v>5</v>
      </c>
      <c r="H42" s="68" t="s">
        <v>6</v>
      </c>
      <c r="I42" s="63"/>
    </row>
    <row r="43" spans="2:9" s="34" customFormat="1" ht="3" customHeight="1" x14ac:dyDescent="0.2">
      <c r="B43" s="69"/>
      <c r="C43" s="69"/>
      <c r="D43" s="63"/>
      <c r="E43" s="63"/>
      <c r="F43" s="68"/>
      <c r="G43" s="68"/>
      <c r="H43" s="68"/>
      <c r="I43" s="63"/>
    </row>
    <row r="44" spans="2:9" s="34" customFormat="1" ht="25.5" x14ac:dyDescent="0.2">
      <c r="B44" s="69" t="s">
        <v>180</v>
      </c>
      <c r="C44" s="69"/>
      <c r="D44" s="63" t="s">
        <v>45</v>
      </c>
      <c r="E44" s="63"/>
      <c r="F44" s="68"/>
      <c r="G44" s="68"/>
      <c r="H44" s="68"/>
      <c r="I44" s="63"/>
    </row>
    <row r="45" spans="2:9" s="34" customFormat="1" x14ac:dyDescent="0.2">
      <c r="B45" s="99"/>
      <c r="C45" s="73"/>
      <c r="D45" s="100" t="s">
        <v>31</v>
      </c>
      <c r="E45" s="63"/>
      <c r="F45" s="68">
        <v>0.9</v>
      </c>
      <c r="G45" s="68" t="s">
        <v>5</v>
      </c>
      <c r="H45" s="110" t="str">
        <f>IF(F45=0.9,"D","S")</f>
        <v>D</v>
      </c>
      <c r="I45" s="63"/>
    </row>
    <row r="46" spans="2:9" s="34" customFormat="1" ht="14.25" x14ac:dyDescent="0.2">
      <c r="B46" s="101"/>
      <c r="C46" s="69"/>
      <c r="D46" s="102" t="s">
        <v>32</v>
      </c>
      <c r="E46" s="63"/>
      <c r="F46" s="87" t="str">
        <f>IF(Fmetab_soil&gt;0,0.9*(1-Fmetab_soil),"??")</f>
        <v>??</v>
      </c>
      <c r="G46" s="68" t="s">
        <v>5</v>
      </c>
      <c r="H46" s="76" t="s">
        <v>8</v>
      </c>
      <c r="I46" s="63" t="s">
        <v>111</v>
      </c>
    </row>
    <row r="47" spans="2:9" s="34" customFormat="1" x14ac:dyDescent="0.2">
      <c r="B47" s="69"/>
      <c r="C47" s="69"/>
      <c r="D47" s="63"/>
      <c r="E47" s="63"/>
      <c r="F47" s="68"/>
      <c r="G47" s="68"/>
      <c r="H47" s="68"/>
      <c r="I47" s="63"/>
    </row>
    <row r="48" spans="2:9" s="34" customFormat="1" x14ac:dyDescent="0.2">
      <c r="B48" s="188" t="s">
        <v>144</v>
      </c>
      <c r="C48" s="188"/>
      <c r="D48" s="188"/>
      <c r="E48" s="188"/>
      <c r="F48" s="188"/>
      <c r="G48" s="188"/>
      <c r="H48" s="188"/>
      <c r="I48" s="188"/>
    </row>
    <row r="49" spans="1:61" s="34" customFormat="1" ht="3" customHeight="1" x14ac:dyDescent="0.2">
      <c r="B49" s="69"/>
      <c r="C49" s="69"/>
      <c r="D49" s="63"/>
      <c r="E49" s="63"/>
      <c r="F49" s="68"/>
      <c r="G49" s="68"/>
      <c r="H49" s="71"/>
      <c r="I49" s="63"/>
    </row>
    <row r="50" spans="1:61" s="34" customFormat="1" ht="15" x14ac:dyDescent="0.2">
      <c r="B50" s="69" t="s">
        <v>113</v>
      </c>
      <c r="C50" s="69"/>
      <c r="D50" s="63" t="s">
        <v>39</v>
      </c>
      <c r="E50" s="63"/>
      <c r="F50" s="68">
        <v>0.09</v>
      </c>
      <c r="G50" s="68" t="s">
        <v>15</v>
      </c>
      <c r="H50" s="111" t="str">
        <f>IF(F50=0.09,"D","S")</f>
        <v>D</v>
      </c>
      <c r="I50" s="63"/>
    </row>
    <row r="51" spans="1:61" s="34" customFormat="1" ht="3" customHeight="1" x14ac:dyDescent="0.2">
      <c r="B51" s="69"/>
      <c r="C51" s="69"/>
      <c r="D51" s="131"/>
      <c r="E51" s="131"/>
      <c r="F51" s="68"/>
      <c r="G51" s="68"/>
      <c r="H51" s="111"/>
      <c r="I51" s="131"/>
    </row>
    <row r="52" spans="1:61" s="34" customFormat="1" ht="15" x14ac:dyDescent="0.2">
      <c r="B52" s="69" t="s">
        <v>114</v>
      </c>
      <c r="C52" s="69"/>
      <c r="D52" s="63" t="s">
        <v>46</v>
      </c>
      <c r="E52" s="63"/>
      <c r="F52" s="68">
        <v>550</v>
      </c>
      <c r="G52" s="68" t="s">
        <v>15</v>
      </c>
      <c r="H52" s="110" t="str">
        <f>IF(F52=550,"D","S")</f>
        <v>D</v>
      </c>
      <c r="I52" s="63"/>
    </row>
    <row r="53" spans="1:61" s="34" customFormat="1" ht="3" customHeight="1" x14ac:dyDescent="0.2">
      <c r="B53" s="69"/>
      <c r="C53" s="69"/>
      <c r="D53" s="63"/>
      <c r="E53" s="63"/>
      <c r="F53" s="68"/>
      <c r="G53" s="68"/>
      <c r="H53" s="68"/>
      <c r="I53" s="63"/>
    </row>
    <row r="54" spans="1:61" s="34" customFormat="1" ht="14.25" x14ac:dyDescent="0.2">
      <c r="B54" s="181" t="s">
        <v>40</v>
      </c>
      <c r="C54" s="181"/>
      <c r="D54" s="63" t="s">
        <v>41</v>
      </c>
      <c r="E54" s="63"/>
      <c r="F54" s="68">
        <v>0.1</v>
      </c>
      <c r="G54" s="68" t="s">
        <v>17</v>
      </c>
      <c r="H54" s="110" t="str">
        <f>IF(F54=0.1,"D","S")</f>
        <v>D</v>
      </c>
      <c r="I54" s="72"/>
    </row>
    <row r="55" spans="1:61" s="34" customFormat="1" ht="3" customHeight="1" x14ac:dyDescent="0.2">
      <c r="B55" s="69"/>
      <c r="C55" s="69"/>
      <c r="D55" s="63"/>
      <c r="E55" s="63"/>
      <c r="F55" s="68"/>
      <c r="G55" s="68"/>
      <c r="H55" s="68"/>
      <c r="I55" s="63"/>
    </row>
    <row r="56" spans="1:61" s="34" customFormat="1" ht="15" x14ac:dyDescent="0.2">
      <c r="B56" s="69" t="s">
        <v>115</v>
      </c>
      <c r="C56" s="69"/>
      <c r="D56" s="63" t="s">
        <v>42</v>
      </c>
      <c r="E56" s="63"/>
      <c r="F56" s="68">
        <v>1700</v>
      </c>
      <c r="G56" s="68" t="s">
        <v>116</v>
      </c>
      <c r="H56" s="110" t="str">
        <f>IF(F56=1700,"D","S")</f>
        <v>D</v>
      </c>
      <c r="I56" s="63"/>
    </row>
    <row r="57" spans="1:61" x14ac:dyDescent="0.2">
      <c r="A57" s="36"/>
      <c r="B57" s="69"/>
      <c r="C57" s="69"/>
      <c r="D57" s="62"/>
      <c r="E57" s="62"/>
      <c r="F57" s="62"/>
      <c r="G57" s="62"/>
      <c r="H57" s="62"/>
      <c r="I57" s="63"/>
      <c r="AT57" s="40"/>
      <c r="AU57" s="40"/>
      <c r="AV57" s="40"/>
      <c r="AW57" s="40"/>
      <c r="AX57" s="40"/>
      <c r="AY57" s="40"/>
      <c r="AZ57" s="40"/>
      <c r="BA57" s="40"/>
      <c r="BB57" s="40"/>
      <c r="BC57" s="40"/>
      <c r="BD57" s="40"/>
      <c r="BE57" s="40"/>
      <c r="BF57" s="40"/>
      <c r="BG57" s="40"/>
      <c r="BH57" s="40"/>
      <c r="BI57" s="40"/>
    </row>
    <row r="58" spans="1:61" ht="15" x14ac:dyDescent="0.2">
      <c r="A58" s="36"/>
      <c r="B58" s="59" t="s">
        <v>1</v>
      </c>
      <c r="C58" s="59"/>
      <c r="D58" s="60"/>
      <c r="E58" s="60"/>
      <c r="F58" s="60"/>
      <c r="G58" s="60"/>
      <c r="H58" s="60"/>
      <c r="I58" s="61"/>
      <c r="AT58" s="40"/>
      <c r="AU58" s="40"/>
      <c r="AV58" s="40"/>
      <c r="AW58" s="40"/>
      <c r="AX58" s="40"/>
      <c r="AY58" s="40"/>
      <c r="AZ58" s="40"/>
      <c r="BA58" s="40"/>
      <c r="BB58" s="40"/>
      <c r="BC58" s="40"/>
      <c r="BD58" s="40"/>
      <c r="BE58" s="40"/>
      <c r="BF58" s="40"/>
      <c r="BG58" s="40"/>
      <c r="BH58" s="40"/>
      <c r="BI58" s="40"/>
    </row>
    <row r="59" spans="1:61" ht="3" customHeight="1" x14ac:dyDescent="0.2">
      <c r="A59" s="36"/>
      <c r="B59" s="62"/>
      <c r="C59" s="62"/>
      <c r="D59" s="62"/>
      <c r="E59" s="62"/>
      <c r="F59" s="62"/>
      <c r="G59" s="62"/>
      <c r="H59" s="62"/>
      <c r="I59" s="63"/>
      <c r="AT59" s="40"/>
      <c r="AU59" s="40"/>
      <c r="AV59" s="40"/>
      <c r="AW59" s="40"/>
      <c r="AX59" s="40"/>
      <c r="AY59" s="40"/>
      <c r="AZ59" s="40"/>
      <c r="BA59" s="40"/>
      <c r="BB59" s="40"/>
      <c r="BC59" s="40"/>
      <c r="BD59" s="40"/>
      <c r="BE59" s="40"/>
      <c r="BF59" s="40"/>
      <c r="BG59" s="40"/>
      <c r="BH59" s="40"/>
      <c r="BI59" s="40"/>
    </row>
    <row r="60" spans="1:61" ht="15" x14ac:dyDescent="0.2">
      <c r="A60" s="36"/>
      <c r="B60" s="64" t="s">
        <v>2</v>
      </c>
      <c r="C60" s="64"/>
      <c r="D60" s="65" t="s">
        <v>4</v>
      </c>
      <c r="E60" s="65"/>
      <c r="F60" s="66" t="s">
        <v>7</v>
      </c>
      <c r="G60" s="66" t="s">
        <v>3</v>
      </c>
      <c r="H60" s="66" t="s">
        <v>12</v>
      </c>
      <c r="I60" s="65" t="s">
        <v>64</v>
      </c>
      <c r="AT60" s="40"/>
      <c r="AU60" s="40"/>
      <c r="AV60" s="40"/>
      <c r="AW60" s="40"/>
      <c r="AX60" s="40"/>
      <c r="AY60" s="40"/>
      <c r="AZ60" s="40"/>
      <c r="BA60" s="40"/>
      <c r="BB60" s="40"/>
      <c r="BC60" s="40"/>
      <c r="BD60" s="40"/>
      <c r="BE60" s="40"/>
      <c r="BF60" s="40"/>
      <c r="BG60" s="40"/>
      <c r="BH60" s="40"/>
      <c r="BI60" s="40"/>
    </row>
    <row r="61" spans="1:61" ht="3" customHeight="1" x14ac:dyDescent="0.2">
      <c r="A61" s="36"/>
      <c r="B61" s="77"/>
      <c r="C61" s="77"/>
      <c r="D61" s="77"/>
      <c r="E61" s="77"/>
      <c r="F61" s="77"/>
      <c r="G61" s="77"/>
      <c r="H61" s="77"/>
      <c r="I61" s="63"/>
      <c r="AT61" s="40"/>
      <c r="AU61" s="40"/>
      <c r="AV61" s="40"/>
      <c r="AW61" s="40"/>
      <c r="AX61" s="40"/>
      <c r="AY61" s="40"/>
      <c r="AZ61" s="40"/>
      <c r="BA61" s="40"/>
      <c r="BB61" s="40"/>
      <c r="BC61" s="40"/>
      <c r="BD61" s="40"/>
      <c r="BE61" s="40"/>
      <c r="BF61" s="40"/>
      <c r="BG61" s="40"/>
      <c r="BH61" s="40"/>
      <c r="BI61" s="40"/>
    </row>
    <row r="62" spans="1:61" s="34" customFormat="1" ht="28.5" x14ac:dyDescent="0.2">
      <c r="A62" s="36"/>
      <c r="B62" s="69" t="s">
        <v>121</v>
      </c>
      <c r="C62" s="69"/>
      <c r="D62" s="69" t="s">
        <v>38</v>
      </c>
      <c r="E62" s="69"/>
      <c r="F62" s="88" t="str">
        <f>IF(AND(ISNUMBER(Qprod),ISNUMBER(Fcprod),ISNUMBER(Freleased_D_soil)), Qprod*Fcprod*Nappl*Freleased_D_soil,"??")</f>
        <v>??</v>
      </c>
      <c r="G62" s="68" t="s">
        <v>34</v>
      </c>
      <c r="H62" s="68" t="s">
        <v>8</v>
      </c>
      <c r="I62" s="103" t="s">
        <v>124</v>
      </c>
    </row>
    <row r="63" spans="1:61" s="34" customFormat="1" ht="3" customHeight="1" x14ac:dyDescent="0.2">
      <c r="A63" s="36"/>
      <c r="B63" s="69"/>
      <c r="C63" s="69"/>
      <c r="D63" s="69"/>
      <c r="E63" s="69"/>
      <c r="F63" s="62"/>
      <c r="G63" s="68"/>
      <c r="H63" s="68"/>
      <c r="I63" s="103"/>
    </row>
    <row r="64" spans="1:61" s="34" customFormat="1" ht="28.5" x14ac:dyDescent="0.2">
      <c r="A64" s="36"/>
      <c r="B64" s="69" t="s">
        <v>122</v>
      </c>
      <c r="C64" s="69"/>
      <c r="D64" s="69" t="s">
        <v>123</v>
      </c>
      <c r="E64" s="69"/>
      <c r="F64" s="88" t="str">
        <f>IF(AND(Qprod&gt;0,Fcprod&gt;0,ISNUMBER(Nsites),ISNUMBER(Fmetab_soil)), Qprod*Fcprod*Nsites*Nappl*Freleased_ID_soil_metab,IF(AND(Qprod&gt;0,Fcprod&gt;0,ISNUMBER(Nsites)), Qprod*Fcprod*Nsites*Nappl*Freleased_ID_soil,"??"))</f>
        <v>??</v>
      </c>
      <c r="G64" s="68" t="s">
        <v>34</v>
      </c>
      <c r="H64" s="68" t="s">
        <v>8</v>
      </c>
      <c r="I64" s="103" t="s">
        <v>125</v>
      </c>
    </row>
    <row r="65" spans="1:66" s="34" customFormat="1" x14ac:dyDescent="0.2">
      <c r="A65" s="36"/>
      <c r="B65" s="69"/>
      <c r="C65" s="69"/>
      <c r="D65" s="69"/>
      <c r="E65" s="69"/>
      <c r="F65" s="62"/>
      <c r="G65" s="68"/>
      <c r="H65" s="68"/>
      <c r="I65" s="103"/>
    </row>
    <row r="66" spans="1:66" s="34" customFormat="1" x14ac:dyDescent="0.2">
      <c r="A66" s="36"/>
      <c r="B66" s="125" t="s">
        <v>120</v>
      </c>
      <c r="C66" s="78"/>
      <c r="D66" s="62"/>
      <c r="E66" s="62"/>
      <c r="F66" s="62"/>
      <c r="G66" s="79"/>
      <c r="H66" s="80"/>
      <c r="I66" s="63"/>
    </row>
    <row r="67" spans="1:66" s="34" customFormat="1" ht="30.75" customHeight="1" x14ac:dyDescent="0.2">
      <c r="A67" s="36"/>
      <c r="B67" s="181" t="s">
        <v>127</v>
      </c>
      <c r="C67" s="181"/>
      <c r="D67" s="69" t="s">
        <v>43</v>
      </c>
      <c r="E67" s="69"/>
      <c r="F67" s="88" t="str">
        <f>IF(ISNUMBER(Elocalsoil_D_campaign),Elocalsoil_D_campaign*1000/(AREAexposed_D*DEPTHsoil*RHOsoil),"??")</f>
        <v>??</v>
      </c>
      <c r="G67" s="68" t="s">
        <v>129</v>
      </c>
      <c r="H67" s="68" t="s">
        <v>8</v>
      </c>
      <c r="I67" s="72" t="s">
        <v>130</v>
      </c>
    </row>
    <row r="68" spans="1:66" s="34" customFormat="1" ht="3" customHeight="1" x14ac:dyDescent="0.2">
      <c r="A68" s="36"/>
      <c r="B68" s="72"/>
      <c r="C68" s="78"/>
      <c r="D68" s="62"/>
      <c r="E68" s="62"/>
      <c r="F68" s="62"/>
      <c r="G68" s="79"/>
      <c r="H68" s="80"/>
      <c r="I68" s="63"/>
    </row>
    <row r="69" spans="1:66" s="34" customFormat="1" ht="33" customHeight="1" x14ac:dyDescent="0.2">
      <c r="A69" s="36"/>
      <c r="B69" s="69" t="s">
        <v>126</v>
      </c>
      <c r="C69" s="69"/>
      <c r="D69" s="69" t="s">
        <v>47</v>
      </c>
      <c r="E69" s="69"/>
      <c r="F69" s="88" t="str">
        <f>IF(ISNUMBER(Elocalsoil_ID_campaign),Elocalsoil_ID_campaign*1000/(AREAexposed_ID*DEPTHsoil*RHOsoil),"??")</f>
        <v>??</v>
      </c>
      <c r="G69" s="68" t="s">
        <v>129</v>
      </c>
      <c r="H69" s="68" t="s">
        <v>8</v>
      </c>
      <c r="I69" s="130" t="s">
        <v>131</v>
      </c>
    </row>
    <row r="70" spans="1:66" s="34" customFormat="1" ht="3" customHeight="1" x14ac:dyDescent="0.2">
      <c r="A70" s="36"/>
      <c r="B70" s="69"/>
      <c r="C70" s="69"/>
      <c r="D70" s="69"/>
      <c r="E70" s="69"/>
      <c r="F70" s="62"/>
      <c r="G70" s="68"/>
      <c r="H70" s="68"/>
      <c r="I70" s="104"/>
    </row>
    <row r="71" spans="1:66" s="34" customFormat="1" ht="57.75" customHeight="1" x14ac:dyDescent="0.2">
      <c r="A71" s="36"/>
      <c r="B71" s="69" t="s">
        <v>128</v>
      </c>
      <c r="C71" s="69"/>
      <c r="D71" s="69" t="s">
        <v>49</v>
      </c>
      <c r="E71" s="69"/>
      <c r="F71" s="88" t="str">
        <f>IF(AND(ISNUMBER(F67), ISNUMBER(F69)),F67+F69,"??")</f>
        <v>??</v>
      </c>
      <c r="G71" s="68" t="s">
        <v>129</v>
      </c>
      <c r="H71" s="68" t="s">
        <v>8</v>
      </c>
      <c r="I71" s="105" t="s">
        <v>48</v>
      </c>
    </row>
    <row r="72" spans="1:66" s="34" customFormat="1" x14ac:dyDescent="0.2">
      <c r="A72" s="36"/>
      <c r="B72" s="69"/>
      <c r="C72" s="69"/>
      <c r="D72" s="69"/>
      <c r="E72" s="69"/>
      <c r="F72" s="62"/>
      <c r="G72" s="68"/>
      <c r="H72" s="68"/>
      <c r="I72" s="104"/>
    </row>
    <row r="73" spans="1:66" s="34" customFormat="1" x14ac:dyDescent="0.2">
      <c r="B73" s="83" t="s">
        <v>13</v>
      </c>
      <c r="F73" s="84"/>
      <c r="G73" s="85"/>
      <c r="H73" s="51"/>
      <c r="I73" s="35"/>
    </row>
    <row r="74" spans="1:66" s="34" customFormat="1" x14ac:dyDescent="0.2">
      <c r="B74" s="83"/>
      <c r="F74" s="84"/>
      <c r="G74" s="85"/>
      <c r="H74" s="51"/>
      <c r="I74" s="35"/>
    </row>
    <row r="75" spans="1:66" s="34" customFormat="1" x14ac:dyDescent="0.2">
      <c r="B75" s="35"/>
      <c r="D75" s="35"/>
      <c r="E75" s="35"/>
    </row>
    <row r="76" spans="1:66" ht="15" x14ac:dyDescent="0.2">
      <c r="A76" s="36"/>
      <c r="B76" s="94" t="s">
        <v>132</v>
      </c>
      <c r="C76" s="97"/>
      <c r="D76" s="98"/>
      <c r="E76" s="98"/>
      <c r="F76" s="36"/>
      <c r="G76" s="36"/>
      <c r="H76" s="36"/>
      <c r="I76" s="36"/>
      <c r="J76" s="36"/>
      <c r="K76" s="36"/>
      <c r="L76" s="36"/>
      <c r="M76" s="36"/>
    </row>
    <row r="77" spans="1:66" ht="3" customHeight="1" x14ac:dyDescent="0.2">
      <c r="A77" s="36"/>
      <c r="B77" s="47"/>
      <c r="C77" s="97"/>
      <c r="D77" s="98"/>
      <c r="E77" s="98"/>
      <c r="F77" s="36"/>
      <c r="G77" s="36"/>
      <c r="H77" s="36"/>
      <c r="I77" s="36"/>
      <c r="J77" s="36"/>
      <c r="K77" s="36"/>
      <c r="L77" s="36"/>
      <c r="M77" s="36"/>
    </row>
    <row r="78" spans="1:66" x14ac:dyDescent="0.2">
      <c r="A78" s="36"/>
      <c r="B78" s="56" t="s">
        <v>33</v>
      </c>
      <c r="C78" s="57"/>
      <c r="D78" s="36"/>
      <c r="E78" s="36"/>
      <c r="F78" s="36"/>
      <c r="G78" s="36"/>
      <c r="H78" s="36"/>
      <c r="I78" s="39"/>
      <c r="AT78" s="40"/>
      <c r="AU78" s="40"/>
      <c r="AV78" s="40"/>
      <c r="AW78" s="40"/>
      <c r="AX78" s="40"/>
      <c r="AY78" s="40"/>
      <c r="AZ78" s="40"/>
      <c r="BA78" s="40"/>
      <c r="BB78" s="40"/>
      <c r="BC78" s="40"/>
      <c r="BD78" s="40"/>
      <c r="BE78" s="40"/>
      <c r="BF78" s="40"/>
      <c r="BG78" s="40"/>
      <c r="BH78" s="40"/>
      <c r="BI78" s="40"/>
    </row>
    <row r="79" spans="1:66" x14ac:dyDescent="0.2">
      <c r="A79" s="36"/>
      <c r="B79" s="48" t="s">
        <v>239</v>
      </c>
      <c r="C79" s="57"/>
      <c r="D79" s="36"/>
      <c r="E79" s="36"/>
      <c r="F79" s="36"/>
      <c r="G79" s="36"/>
      <c r="H79" s="36"/>
      <c r="I79" s="39"/>
      <c r="AT79" s="40"/>
      <c r="AU79" s="40"/>
      <c r="AV79" s="40"/>
      <c r="AW79" s="40"/>
      <c r="AX79" s="40"/>
      <c r="AY79" s="40"/>
      <c r="AZ79" s="40"/>
      <c r="BA79" s="40"/>
      <c r="BB79" s="40"/>
      <c r="BC79" s="40"/>
      <c r="BD79" s="40"/>
      <c r="BE79" s="40"/>
      <c r="BF79" s="40"/>
      <c r="BG79" s="40"/>
      <c r="BH79" s="40"/>
      <c r="BI79" s="40"/>
    </row>
    <row r="80" spans="1:66" x14ac:dyDescent="0.2">
      <c r="A80" s="36"/>
      <c r="B80" s="48" t="s">
        <v>241</v>
      </c>
      <c r="C80" s="58"/>
      <c r="D80" s="36"/>
      <c r="E80" s="36"/>
      <c r="F80" s="36"/>
      <c r="G80" s="36"/>
      <c r="H80" s="36"/>
      <c r="I80" s="36"/>
      <c r="J80" s="36"/>
      <c r="K80" s="36"/>
      <c r="L80" s="36"/>
      <c r="M80" s="36"/>
      <c r="N80" s="36"/>
      <c r="O80" s="36"/>
      <c r="P80" s="36"/>
      <c r="Q80" s="36"/>
      <c r="R80" s="36"/>
      <c r="BJ80" s="34"/>
      <c r="BK80" s="34"/>
      <c r="BL80" s="34"/>
      <c r="BM80" s="34"/>
      <c r="BN80" s="34"/>
    </row>
    <row r="81" spans="1:66" x14ac:dyDescent="0.2">
      <c r="A81" s="36"/>
      <c r="B81" s="187" t="s">
        <v>242</v>
      </c>
      <c r="C81" s="187"/>
      <c r="D81" s="187"/>
      <c r="E81" s="187"/>
      <c r="F81" s="187"/>
      <c r="G81" s="187"/>
      <c r="H81" s="187"/>
      <c r="I81" s="187"/>
      <c r="J81" s="36"/>
      <c r="K81" s="36"/>
      <c r="L81" s="36"/>
      <c r="M81" s="36"/>
      <c r="N81" s="36"/>
      <c r="O81" s="36"/>
      <c r="P81" s="36"/>
      <c r="Q81" s="36"/>
      <c r="R81" s="36"/>
      <c r="BJ81" s="34"/>
      <c r="BK81" s="34"/>
      <c r="BL81" s="34"/>
      <c r="BM81" s="34"/>
      <c r="BN81" s="34"/>
    </row>
    <row r="82" spans="1:66" ht="12" customHeight="1" x14ac:dyDescent="0.2">
      <c r="A82" s="36"/>
      <c r="B82" s="48" t="s">
        <v>235</v>
      </c>
      <c r="C82" s="58"/>
      <c r="D82" s="36"/>
      <c r="E82" s="36"/>
      <c r="F82" s="36"/>
      <c r="G82" s="36"/>
      <c r="H82" s="36"/>
      <c r="I82" s="36"/>
      <c r="J82" s="36"/>
      <c r="K82" s="36"/>
      <c r="L82" s="36"/>
      <c r="M82" s="36"/>
      <c r="N82" s="36"/>
      <c r="O82" s="36"/>
      <c r="P82" s="36"/>
      <c r="Q82" s="36"/>
      <c r="R82" s="36"/>
      <c r="BJ82" s="34"/>
      <c r="BK82" s="34"/>
      <c r="BL82" s="34"/>
      <c r="BM82" s="34"/>
      <c r="BN82" s="34"/>
    </row>
    <row r="83" spans="1:66" s="34" customFormat="1" ht="15" x14ac:dyDescent="0.2">
      <c r="A83" s="36"/>
      <c r="C83" s="93"/>
      <c r="D83" s="95"/>
      <c r="E83" s="95"/>
      <c r="F83" s="96"/>
      <c r="G83" s="96"/>
      <c r="H83" s="96"/>
      <c r="I83" s="36"/>
      <c r="J83" s="36"/>
      <c r="K83" s="36"/>
      <c r="L83" s="36"/>
      <c r="M83" s="36"/>
    </row>
    <row r="84" spans="1:66" ht="15" x14ac:dyDescent="0.2">
      <c r="A84" s="36"/>
      <c r="B84" s="59" t="s">
        <v>0</v>
      </c>
      <c r="C84" s="59"/>
      <c r="D84" s="60"/>
      <c r="E84" s="60"/>
      <c r="F84" s="60"/>
      <c r="G84" s="60"/>
      <c r="H84" s="60"/>
      <c r="I84" s="61"/>
      <c r="AT84" s="40"/>
      <c r="AU84" s="40"/>
      <c r="AV84" s="40"/>
      <c r="AW84" s="40"/>
      <c r="AX84" s="40"/>
      <c r="AY84" s="40"/>
      <c r="AZ84" s="40"/>
      <c r="BA84" s="40"/>
      <c r="BB84" s="40"/>
      <c r="BC84" s="40"/>
      <c r="BD84" s="40"/>
      <c r="BE84" s="40"/>
      <c r="BF84" s="40"/>
      <c r="BG84" s="40"/>
      <c r="BH84" s="40"/>
      <c r="BI84" s="40"/>
    </row>
    <row r="85" spans="1:66" ht="3" customHeight="1" x14ac:dyDescent="0.2">
      <c r="A85" s="36"/>
      <c r="B85" s="62"/>
      <c r="C85" s="62"/>
      <c r="D85" s="62"/>
      <c r="E85" s="62"/>
      <c r="F85" s="62"/>
      <c r="G85" s="62"/>
      <c r="H85" s="62"/>
      <c r="I85" s="131"/>
      <c r="AT85" s="40"/>
      <c r="AU85" s="40"/>
      <c r="AV85" s="40"/>
      <c r="AW85" s="40"/>
      <c r="AX85" s="40"/>
      <c r="AY85" s="40"/>
      <c r="AZ85" s="40"/>
      <c r="BA85" s="40"/>
      <c r="BB85" s="40"/>
      <c r="BC85" s="40"/>
      <c r="BD85" s="40"/>
      <c r="BE85" s="40"/>
      <c r="BF85" s="40"/>
      <c r="BG85" s="40"/>
      <c r="BH85" s="40"/>
      <c r="BI85" s="40"/>
    </row>
    <row r="86" spans="1:66" ht="15" x14ac:dyDescent="0.2">
      <c r="A86" s="36"/>
      <c r="B86" s="64" t="s">
        <v>2</v>
      </c>
      <c r="C86" s="64"/>
      <c r="D86" s="65" t="s">
        <v>4</v>
      </c>
      <c r="E86" s="65"/>
      <c r="F86" s="66" t="s">
        <v>7</v>
      </c>
      <c r="G86" s="66" t="s">
        <v>3</v>
      </c>
      <c r="H86" s="66" t="s">
        <v>12</v>
      </c>
      <c r="I86" s="65" t="s">
        <v>64</v>
      </c>
      <c r="AT86" s="40"/>
      <c r="AU86" s="40"/>
      <c r="AV86" s="40"/>
      <c r="AW86" s="40"/>
      <c r="AX86" s="40"/>
      <c r="AY86" s="40"/>
      <c r="AZ86" s="40"/>
      <c r="BA86" s="40"/>
      <c r="BB86" s="40"/>
      <c r="BC86" s="40"/>
      <c r="BD86" s="40"/>
      <c r="BE86" s="40"/>
      <c r="BF86" s="40"/>
      <c r="BG86" s="40"/>
      <c r="BH86" s="40"/>
      <c r="BI86" s="40"/>
    </row>
    <row r="87" spans="1:66" ht="3" customHeight="1" thickBot="1" x14ac:dyDescent="0.25">
      <c r="A87" s="36"/>
      <c r="B87" s="64"/>
      <c r="C87" s="64"/>
      <c r="D87" s="65"/>
      <c r="E87" s="65"/>
      <c r="F87" s="66"/>
      <c r="G87" s="66"/>
      <c r="H87" s="66"/>
      <c r="I87" s="65"/>
      <c r="AT87" s="40"/>
      <c r="AU87" s="40"/>
      <c r="AV87" s="40"/>
      <c r="AW87" s="40"/>
      <c r="AX87" s="40"/>
      <c r="AY87" s="40"/>
      <c r="AZ87" s="40"/>
      <c r="BA87" s="40"/>
      <c r="BB87" s="40"/>
      <c r="BC87" s="40"/>
      <c r="BD87" s="40"/>
      <c r="BE87" s="40"/>
      <c r="BF87" s="40"/>
      <c r="BG87" s="40"/>
      <c r="BH87" s="40"/>
      <c r="BI87" s="40"/>
    </row>
    <row r="88" spans="1:66" ht="17.25" thickTop="1" thickBot="1" x14ac:dyDescent="0.25">
      <c r="A88" s="36"/>
      <c r="B88" s="69" t="s">
        <v>107</v>
      </c>
      <c r="C88" s="64"/>
      <c r="D88" s="65"/>
      <c r="E88" s="65"/>
      <c r="F88" s="132" t="s">
        <v>10</v>
      </c>
      <c r="G88" s="66"/>
      <c r="H88" s="66"/>
      <c r="I88" s="65"/>
      <c r="AT88" s="40"/>
      <c r="AU88" s="40"/>
      <c r="AV88" s="40"/>
      <c r="AW88" s="40"/>
      <c r="AX88" s="40"/>
      <c r="AY88" s="40"/>
      <c r="AZ88" s="40"/>
      <c r="BA88" s="40"/>
      <c r="BB88" s="40"/>
      <c r="BC88" s="40"/>
      <c r="BD88" s="40"/>
      <c r="BE88" s="40"/>
      <c r="BF88" s="40"/>
      <c r="BG88" s="40"/>
      <c r="BH88" s="40"/>
      <c r="BI88" s="40"/>
    </row>
    <row r="89" spans="1:66" ht="3" customHeight="1" thickTop="1" x14ac:dyDescent="0.2">
      <c r="A89" s="36"/>
      <c r="B89" s="67"/>
      <c r="C89" s="67"/>
      <c r="D89" s="62"/>
      <c r="E89" s="62"/>
      <c r="F89" s="62"/>
      <c r="G89" s="62"/>
      <c r="H89" s="62"/>
      <c r="I89" s="131"/>
      <c r="AT89" s="40"/>
      <c r="AU89" s="40"/>
      <c r="AV89" s="40"/>
      <c r="AW89" s="40"/>
      <c r="AX89" s="40"/>
      <c r="AY89" s="40"/>
      <c r="AZ89" s="40"/>
      <c r="BA89" s="40"/>
      <c r="BB89" s="40"/>
      <c r="BC89" s="40"/>
      <c r="BD89" s="40"/>
      <c r="BE89" s="40"/>
      <c r="BF89" s="40"/>
      <c r="BG89" s="40"/>
      <c r="BH89" s="40"/>
      <c r="BI89" s="40"/>
    </row>
    <row r="90" spans="1:66" s="34" customFormat="1" ht="58.5" customHeight="1" x14ac:dyDescent="0.2">
      <c r="B90" s="69" t="s">
        <v>138</v>
      </c>
      <c r="C90" s="69"/>
      <c r="D90" s="131" t="s">
        <v>26</v>
      </c>
      <c r="E90" s="131"/>
      <c r="F90" s="70"/>
      <c r="G90" s="68" t="s">
        <v>34</v>
      </c>
      <c r="H90" s="68" t="s">
        <v>6</v>
      </c>
      <c r="I90" s="131"/>
    </row>
    <row r="91" spans="1:66" s="34" customFormat="1" ht="3" customHeight="1" x14ac:dyDescent="0.2">
      <c r="B91" s="69"/>
      <c r="C91" s="69"/>
      <c r="D91" s="131"/>
      <c r="E91" s="131"/>
      <c r="F91" s="68"/>
      <c r="G91" s="68"/>
      <c r="H91" s="68"/>
      <c r="I91" s="131"/>
    </row>
    <row r="92" spans="1:66" s="34" customFormat="1" ht="25.5" customHeight="1" x14ac:dyDescent="0.2">
      <c r="B92" s="69" t="s">
        <v>77</v>
      </c>
      <c r="C92" s="69"/>
      <c r="D92" s="131" t="s">
        <v>35</v>
      </c>
      <c r="E92" s="131"/>
      <c r="F92" s="70"/>
      <c r="G92" s="68" t="s">
        <v>5</v>
      </c>
      <c r="H92" s="71" t="s">
        <v>6</v>
      </c>
      <c r="I92" s="131"/>
    </row>
    <row r="93" spans="1:66" s="34" customFormat="1" ht="3" customHeight="1" x14ac:dyDescent="0.2">
      <c r="B93" s="69"/>
      <c r="C93" s="69"/>
      <c r="D93" s="131"/>
      <c r="E93" s="131"/>
      <c r="F93" s="68"/>
      <c r="G93" s="68"/>
      <c r="H93" s="68"/>
      <c r="I93" s="131"/>
    </row>
    <row r="94" spans="1:66" s="34" customFormat="1" ht="14.25" x14ac:dyDescent="0.2">
      <c r="B94" s="69" t="s">
        <v>36</v>
      </c>
      <c r="C94" s="69"/>
      <c r="D94" s="131" t="s">
        <v>37</v>
      </c>
      <c r="E94" s="131"/>
      <c r="F94" s="122" t="str">
        <f>INDEX('Pick-lists &amp; Defaults'!C15:C17,MATCH(F88,Bait_formulation_indoor,0))</f>
        <v>??</v>
      </c>
      <c r="G94" s="68" t="s">
        <v>5</v>
      </c>
      <c r="H94" s="110" t="s">
        <v>14</v>
      </c>
      <c r="I94" s="130"/>
    </row>
    <row r="95" spans="1:66" s="34" customFormat="1" ht="3" customHeight="1" x14ac:dyDescent="0.2">
      <c r="B95" s="69"/>
      <c r="C95" s="69"/>
      <c r="D95" s="131"/>
      <c r="E95" s="131"/>
      <c r="F95" s="68"/>
      <c r="G95" s="68"/>
      <c r="H95" s="68"/>
      <c r="I95" s="130"/>
    </row>
    <row r="96" spans="1:66" s="34" customFormat="1" ht="25.5" x14ac:dyDescent="0.2">
      <c r="B96" s="69" t="s">
        <v>117</v>
      </c>
      <c r="C96" s="69"/>
      <c r="D96" s="131" t="s">
        <v>118</v>
      </c>
      <c r="E96" s="131"/>
      <c r="F96" s="122" t="str">
        <f>INDEX('Pick-lists &amp; Defaults'!D15:D17,MATCH(F88,Bait_formulation_indoor,0))</f>
        <v>??</v>
      </c>
      <c r="G96" s="68" t="s">
        <v>5</v>
      </c>
      <c r="H96" s="110" t="s">
        <v>14</v>
      </c>
      <c r="I96" s="130"/>
    </row>
    <row r="97" spans="1:61" s="34" customFormat="1" ht="3" customHeight="1" x14ac:dyDescent="0.2">
      <c r="B97" s="69"/>
      <c r="C97" s="69"/>
      <c r="D97" s="131"/>
      <c r="E97" s="131"/>
      <c r="F97" s="68"/>
      <c r="G97" s="68"/>
      <c r="H97" s="68"/>
      <c r="I97" s="130"/>
    </row>
    <row r="98" spans="1:61" s="34" customFormat="1" ht="25.5" x14ac:dyDescent="0.2">
      <c r="B98" s="69" t="s">
        <v>29</v>
      </c>
      <c r="C98" s="69"/>
      <c r="D98" s="131" t="s">
        <v>30</v>
      </c>
      <c r="E98" s="131"/>
      <c r="F98" s="70"/>
      <c r="G98" s="68" t="s">
        <v>5</v>
      </c>
      <c r="H98" s="68" t="s">
        <v>6</v>
      </c>
      <c r="I98" s="131"/>
    </row>
    <row r="99" spans="1:61" s="34" customFormat="1" ht="3" customHeight="1" x14ac:dyDescent="0.2">
      <c r="B99" s="69"/>
      <c r="C99" s="69"/>
      <c r="D99" s="131"/>
      <c r="E99" s="131"/>
      <c r="F99" s="68"/>
      <c r="G99" s="68"/>
      <c r="H99" s="68"/>
      <c r="I99" s="131"/>
    </row>
    <row r="100" spans="1:61" s="34" customFormat="1" ht="14.25" x14ac:dyDescent="0.2">
      <c r="B100" s="69" t="s">
        <v>44</v>
      </c>
      <c r="C100" s="69"/>
      <c r="D100" s="131" t="s">
        <v>45</v>
      </c>
      <c r="E100" s="131"/>
      <c r="F100" s="68"/>
      <c r="G100" s="68"/>
      <c r="H100" s="68"/>
      <c r="I100" s="131"/>
    </row>
    <row r="101" spans="1:61" s="34" customFormat="1" x14ac:dyDescent="0.2">
      <c r="B101" s="99"/>
      <c r="C101" s="73"/>
      <c r="D101" s="100" t="s">
        <v>31</v>
      </c>
      <c r="E101" s="131"/>
      <c r="F101" s="68">
        <v>0.5</v>
      </c>
      <c r="G101" s="68" t="s">
        <v>5</v>
      </c>
      <c r="H101" s="110" t="str">
        <f>IF(F101=0.9,"D","S")</f>
        <v>S</v>
      </c>
      <c r="I101" s="131"/>
    </row>
    <row r="102" spans="1:61" s="34" customFormat="1" ht="14.25" x14ac:dyDescent="0.2">
      <c r="B102" s="101"/>
      <c r="C102" s="69"/>
      <c r="D102" s="102" t="s">
        <v>32</v>
      </c>
      <c r="E102" s="131"/>
      <c r="F102" s="87" t="str">
        <f>IF(ISNUMBER(Fmetab_ind),0.5*(1-Fmetab_ind),"??")</f>
        <v>??</v>
      </c>
      <c r="G102" s="68" t="s">
        <v>5</v>
      </c>
      <c r="H102" s="76" t="s">
        <v>8</v>
      </c>
      <c r="I102" s="131" t="s">
        <v>139</v>
      </c>
    </row>
    <row r="103" spans="1:61" s="34" customFormat="1" x14ac:dyDescent="0.2">
      <c r="B103" s="69"/>
      <c r="C103" s="69"/>
      <c r="D103" s="131"/>
      <c r="E103" s="131"/>
      <c r="F103" s="68"/>
      <c r="G103" s="68"/>
      <c r="H103" s="68"/>
      <c r="I103" s="131"/>
    </row>
    <row r="104" spans="1:61" s="34" customFormat="1" ht="12.75" customHeight="1" x14ac:dyDescent="0.2">
      <c r="B104" s="188" t="s">
        <v>144</v>
      </c>
      <c r="C104" s="188"/>
      <c r="D104" s="188"/>
      <c r="E104" s="188"/>
      <c r="F104" s="188"/>
      <c r="G104" s="188"/>
      <c r="H104" s="188"/>
      <c r="I104" s="188"/>
    </row>
    <row r="105" spans="1:61" s="34" customFormat="1" ht="3" customHeight="1" x14ac:dyDescent="0.2">
      <c r="B105" s="69"/>
      <c r="C105" s="69"/>
      <c r="D105" s="131"/>
      <c r="E105" s="131"/>
      <c r="F105" s="68"/>
      <c r="G105" s="68"/>
      <c r="H105" s="71"/>
      <c r="I105" s="131"/>
    </row>
    <row r="106" spans="1:61" s="34" customFormat="1" ht="15" x14ac:dyDescent="0.2">
      <c r="B106" s="69" t="s">
        <v>114</v>
      </c>
      <c r="C106" s="69"/>
      <c r="D106" s="131" t="s">
        <v>46</v>
      </c>
      <c r="E106" s="131"/>
      <c r="F106" s="68">
        <v>1800</v>
      </c>
      <c r="G106" s="68" t="s">
        <v>15</v>
      </c>
      <c r="H106" s="110" t="s">
        <v>14</v>
      </c>
      <c r="I106" s="131"/>
    </row>
    <row r="107" spans="1:61" s="34" customFormat="1" ht="3" customHeight="1" x14ac:dyDescent="0.2">
      <c r="B107" s="69"/>
      <c r="C107" s="69"/>
      <c r="D107" s="131"/>
      <c r="E107" s="131"/>
      <c r="F107" s="68"/>
      <c r="G107" s="68"/>
      <c r="H107" s="68"/>
      <c r="I107" s="131"/>
    </row>
    <row r="108" spans="1:61" s="34" customFormat="1" ht="14.25" x14ac:dyDescent="0.2">
      <c r="B108" s="181" t="s">
        <v>40</v>
      </c>
      <c r="C108" s="181"/>
      <c r="D108" s="131" t="s">
        <v>41</v>
      </c>
      <c r="E108" s="131"/>
      <c r="F108" s="68">
        <v>0.1</v>
      </c>
      <c r="G108" s="68" t="s">
        <v>17</v>
      </c>
      <c r="H108" s="110" t="s">
        <v>14</v>
      </c>
      <c r="I108" s="130"/>
    </row>
    <row r="109" spans="1:61" s="34" customFormat="1" ht="3" customHeight="1" x14ac:dyDescent="0.2">
      <c r="B109" s="69"/>
      <c r="C109" s="69"/>
      <c r="D109" s="131"/>
      <c r="E109" s="131"/>
      <c r="F109" s="68"/>
      <c r="G109" s="68"/>
      <c r="H109" s="68"/>
      <c r="I109" s="131"/>
    </row>
    <row r="110" spans="1:61" s="34" customFormat="1" ht="15" x14ac:dyDescent="0.2">
      <c r="B110" s="69" t="s">
        <v>115</v>
      </c>
      <c r="C110" s="69"/>
      <c r="D110" s="131" t="s">
        <v>42</v>
      </c>
      <c r="E110" s="131"/>
      <c r="F110" s="68">
        <v>1700</v>
      </c>
      <c r="G110" s="68" t="s">
        <v>116</v>
      </c>
      <c r="H110" s="110" t="s">
        <v>14</v>
      </c>
      <c r="I110" s="131"/>
    </row>
    <row r="111" spans="1:61" x14ac:dyDescent="0.2">
      <c r="A111" s="36"/>
      <c r="B111" s="69"/>
      <c r="C111" s="69"/>
      <c r="D111" s="62"/>
      <c r="E111" s="62"/>
      <c r="F111" s="62"/>
      <c r="G111" s="62"/>
      <c r="H111" s="62"/>
      <c r="I111" s="131"/>
      <c r="AT111" s="40"/>
      <c r="AU111" s="40"/>
      <c r="AV111" s="40"/>
      <c r="AW111" s="40"/>
      <c r="AX111" s="40"/>
      <c r="AY111" s="40"/>
      <c r="AZ111" s="40"/>
      <c r="BA111" s="40"/>
      <c r="BB111" s="40"/>
      <c r="BC111" s="40"/>
      <c r="BD111" s="40"/>
      <c r="BE111" s="40"/>
      <c r="BF111" s="40"/>
      <c r="BG111" s="40"/>
      <c r="BH111" s="40"/>
      <c r="BI111" s="40"/>
    </row>
    <row r="112" spans="1:61" ht="15" x14ac:dyDescent="0.2">
      <c r="A112" s="36"/>
      <c r="B112" s="59" t="s">
        <v>1</v>
      </c>
      <c r="C112" s="59"/>
      <c r="D112" s="60"/>
      <c r="E112" s="60"/>
      <c r="F112" s="60"/>
      <c r="G112" s="60"/>
      <c r="H112" s="60"/>
      <c r="I112" s="61"/>
      <c r="AT112" s="40"/>
      <c r="AU112" s="40"/>
      <c r="AV112" s="40"/>
      <c r="AW112" s="40"/>
      <c r="AX112" s="40"/>
      <c r="AY112" s="40"/>
      <c r="AZ112" s="40"/>
      <c r="BA112" s="40"/>
      <c r="BB112" s="40"/>
      <c r="BC112" s="40"/>
      <c r="BD112" s="40"/>
      <c r="BE112" s="40"/>
      <c r="BF112" s="40"/>
      <c r="BG112" s="40"/>
      <c r="BH112" s="40"/>
      <c r="BI112" s="40"/>
    </row>
    <row r="113" spans="1:61" ht="3" customHeight="1" x14ac:dyDescent="0.2">
      <c r="A113" s="36"/>
      <c r="B113" s="62"/>
      <c r="C113" s="62"/>
      <c r="D113" s="62"/>
      <c r="E113" s="62"/>
      <c r="F113" s="62"/>
      <c r="G113" s="62"/>
      <c r="H113" s="62"/>
      <c r="I113" s="131"/>
      <c r="AT113" s="40"/>
      <c r="AU113" s="40"/>
      <c r="AV113" s="40"/>
      <c r="AW113" s="40"/>
      <c r="AX113" s="40"/>
      <c r="AY113" s="40"/>
      <c r="AZ113" s="40"/>
      <c r="BA113" s="40"/>
      <c r="BB113" s="40"/>
      <c r="BC113" s="40"/>
      <c r="BD113" s="40"/>
      <c r="BE113" s="40"/>
      <c r="BF113" s="40"/>
      <c r="BG113" s="40"/>
      <c r="BH113" s="40"/>
      <c r="BI113" s="40"/>
    </row>
    <row r="114" spans="1:61" ht="15" x14ac:dyDescent="0.2">
      <c r="A114" s="36"/>
      <c r="B114" s="64" t="s">
        <v>2</v>
      </c>
      <c r="C114" s="64"/>
      <c r="D114" s="65" t="s">
        <v>4</v>
      </c>
      <c r="E114" s="65"/>
      <c r="F114" s="66" t="s">
        <v>7</v>
      </c>
      <c r="G114" s="66" t="s">
        <v>3</v>
      </c>
      <c r="H114" s="66" t="s">
        <v>12</v>
      </c>
      <c r="I114" s="65" t="s">
        <v>64</v>
      </c>
      <c r="AT114" s="40"/>
      <c r="AU114" s="40"/>
      <c r="AV114" s="40"/>
      <c r="AW114" s="40"/>
      <c r="AX114" s="40"/>
      <c r="AY114" s="40"/>
      <c r="AZ114" s="40"/>
      <c r="BA114" s="40"/>
      <c r="BB114" s="40"/>
      <c r="BC114" s="40"/>
      <c r="BD114" s="40"/>
      <c r="BE114" s="40"/>
      <c r="BF114" s="40"/>
      <c r="BG114" s="40"/>
      <c r="BH114" s="40"/>
      <c r="BI114" s="40"/>
    </row>
    <row r="115" spans="1:61" ht="3" customHeight="1" x14ac:dyDescent="0.2">
      <c r="A115" s="36"/>
      <c r="B115" s="77"/>
      <c r="C115" s="77"/>
      <c r="D115" s="77"/>
      <c r="E115" s="77"/>
      <c r="F115" s="77"/>
      <c r="G115" s="77"/>
      <c r="H115" s="77"/>
      <c r="I115" s="131"/>
      <c r="AT115" s="40"/>
      <c r="AU115" s="40"/>
      <c r="AV115" s="40"/>
      <c r="AW115" s="40"/>
      <c r="AX115" s="40"/>
      <c r="AY115" s="40"/>
      <c r="AZ115" s="40"/>
      <c r="BA115" s="40"/>
      <c r="BB115" s="40"/>
      <c r="BC115" s="40"/>
      <c r="BD115" s="40"/>
      <c r="BE115" s="40"/>
      <c r="BF115" s="40"/>
      <c r="BG115" s="40"/>
      <c r="BH115" s="40"/>
      <c r="BI115" s="40"/>
    </row>
    <row r="116" spans="1:61" s="34" customFormat="1" ht="28.5" x14ac:dyDescent="0.2">
      <c r="A116" s="36"/>
      <c r="B116" s="69" t="s">
        <v>122</v>
      </c>
      <c r="C116" s="69"/>
      <c r="D116" s="69" t="s">
        <v>123</v>
      </c>
      <c r="E116" s="69"/>
      <c r="F116" s="88" t="str">
        <f>IF(AND(Qprod_ind&gt;0,Fcprod_ind&gt;0,ISNUMBER(Nsites_ind),ISNUMBER(Nappl_ind),ISNUMBER(Fmetab_ind)), Qprod_ind*Fcprod_ind*Nsites_ind*Nappl_ind*Freleased_ID_metab_ind,IF(AND(Qprod_ind&gt;0,Fcprod_ind&gt;0,ISNUMBER(Nsites_ind),ISNUMBER(Nappl_ind)), Qprod_ind*Fcprod_ind*Nsites_ind*Nappl_ind*Freleased_ID_nometab_ind,"??"))</f>
        <v>??</v>
      </c>
      <c r="G116" s="68" t="s">
        <v>34</v>
      </c>
      <c r="H116" s="68" t="s">
        <v>8</v>
      </c>
      <c r="I116" s="103" t="s">
        <v>125</v>
      </c>
    </row>
    <row r="117" spans="1:61" s="34" customFormat="1" x14ac:dyDescent="0.2">
      <c r="A117" s="36"/>
      <c r="B117" s="69"/>
      <c r="C117" s="69"/>
      <c r="D117" s="69"/>
      <c r="E117" s="69"/>
      <c r="F117" s="62"/>
      <c r="G117" s="68"/>
      <c r="H117" s="68"/>
      <c r="I117" s="103"/>
    </row>
    <row r="118" spans="1:61" s="34" customFormat="1" x14ac:dyDescent="0.2">
      <c r="A118" s="36"/>
      <c r="B118" s="125" t="s">
        <v>120</v>
      </c>
      <c r="C118" s="78"/>
      <c r="D118" s="62"/>
      <c r="E118" s="62"/>
      <c r="F118" s="62"/>
      <c r="G118" s="79"/>
      <c r="H118" s="80"/>
      <c r="I118" s="131"/>
    </row>
    <row r="119" spans="1:61" s="34" customFormat="1" ht="33" customHeight="1" x14ac:dyDescent="0.2">
      <c r="A119" s="36"/>
      <c r="B119" s="69" t="s">
        <v>126</v>
      </c>
      <c r="C119" s="69"/>
      <c r="D119" s="69" t="s">
        <v>47</v>
      </c>
      <c r="E119" s="69"/>
      <c r="F119" s="88" t="str">
        <f>IF(ISNUMBER(Esoil_ID_ind),Esoil_ID_ind*1000/(AREAexposed_ID_ind*DEPTHsoil_ind*RHOsoil_ind),"??")</f>
        <v>??</v>
      </c>
      <c r="G119" s="68" t="s">
        <v>129</v>
      </c>
      <c r="H119" s="68" t="s">
        <v>8</v>
      </c>
      <c r="I119" s="130" t="s">
        <v>131</v>
      </c>
    </row>
    <row r="120" spans="1:61" s="34" customFormat="1" x14ac:dyDescent="0.2">
      <c r="A120" s="36"/>
      <c r="B120" s="69"/>
      <c r="C120" s="69"/>
      <c r="D120" s="69"/>
      <c r="E120" s="69"/>
      <c r="F120" s="62"/>
      <c r="G120" s="68"/>
      <c r="H120" s="68"/>
      <c r="I120" s="104"/>
    </row>
    <row r="121" spans="1:61" s="34" customFormat="1" x14ac:dyDescent="0.2">
      <c r="B121" s="83" t="s">
        <v>13</v>
      </c>
      <c r="F121" s="84"/>
      <c r="G121" s="85"/>
      <c r="H121" s="51"/>
      <c r="I121" s="35"/>
    </row>
    <row r="122" spans="1:61" s="34" customFormat="1" x14ac:dyDescent="0.2">
      <c r="B122" s="83"/>
      <c r="F122" s="84"/>
      <c r="G122" s="85"/>
      <c r="H122" s="51"/>
      <c r="I122" s="35"/>
    </row>
    <row r="123" spans="1:61" s="34" customFormat="1" x14ac:dyDescent="0.2">
      <c r="D123" s="35"/>
      <c r="E123" s="35"/>
    </row>
    <row r="124" spans="1:61" s="34" customFormat="1" x14ac:dyDescent="0.2">
      <c r="D124" s="35"/>
      <c r="E124" s="35"/>
    </row>
    <row r="125" spans="1:61" s="34" customFormat="1" x14ac:dyDescent="0.2">
      <c r="D125" s="35"/>
      <c r="E125" s="35"/>
    </row>
    <row r="126" spans="1:61" s="34" customFormat="1" x14ac:dyDescent="0.2">
      <c r="D126" s="35"/>
      <c r="E126" s="35"/>
    </row>
    <row r="127" spans="1:61" s="34" customFormat="1" x14ac:dyDescent="0.2">
      <c r="D127" s="35"/>
      <c r="E127" s="35"/>
    </row>
    <row r="128" spans="1:61" s="34" customFormat="1" x14ac:dyDescent="0.2">
      <c r="D128" s="35"/>
      <c r="E128" s="35"/>
    </row>
    <row r="129" spans="4:5" s="34" customFormat="1" x14ac:dyDescent="0.2">
      <c r="D129" s="35"/>
      <c r="E129" s="35"/>
    </row>
    <row r="130" spans="4:5" s="34" customFormat="1" x14ac:dyDescent="0.2">
      <c r="D130" s="35"/>
      <c r="E130" s="35"/>
    </row>
    <row r="131" spans="4:5" s="34" customFormat="1" x14ac:dyDescent="0.2">
      <c r="D131" s="35"/>
      <c r="E131" s="35"/>
    </row>
    <row r="132" spans="4:5" s="34" customFormat="1" x14ac:dyDescent="0.2">
      <c r="D132" s="35"/>
      <c r="E132" s="35"/>
    </row>
    <row r="133" spans="4:5" s="34" customFormat="1" x14ac:dyDescent="0.2">
      <c r="D133" s="35"/>
      <c r="E133" s="35"/>
    </row>
    <row r="134" spans="4:5" s="34" customFormat="1" x14ac:dyDescent="0.2">
      <c r="D134" s="35"/>
      <c r="E134" s="35"/>
    </row>
    <row r="135" spans="4:5" s="34" customFormat="1" x14ac:dyDescent="0.2">
      <c r="D135" s="35"/>
      <c r="E135" s="35"/>
    </row>
    <row r="136" spans="4:5" s="34" customFormat="1" x14ac:dyDescent="0.2">
      <c r="D136" s="35"/>
      <c r="E136" s="35"/>
    </row>
    <row r="137" spans="4:5" s="34" customFormat="1" x14ac:dyDescent="0.2">
      <c r="D137" s="35"/>
      <c r="E137" s="35"/>
    </row>
    <row r="138" spans="4:5" s="34" customFormat="1" x14ac:dyDescent="0.2">
      <c r="D138" s="35"/>
      <c r="E138" s="35"/>
    </row>
    <row r="139" spans="4:5" s="34" customFormat="1" x14ac:dyDescent="0.2">
      <c r="D139" s="35"/>
      <c r="E139" s="35"/>
    </row>
    <row r="140" spans="4:5" s="34" customFormat="1" x14ac:dyDescent="0.2">
      <c r="D140" s="35"/>
      <c r="E140" s="35"/>
    </row>
    <row r="141" spans="4:5" s="34" customFormat="1" x14ac:dyDescent="0.2">
      <c r="D141" s="35"/>
      <c r="E141" s="35"/>
    </row>
    <row r="142" spans="4:5" s="34" customFormat="1" x14ac:dyDescent="0.2">
      <c r="D142" s="35"/>
      <c r="E142" s="35"/>
    </row>
    <row r="143" spans="4:5" s="34" customFormat="1" x14ac:dyDescent="0.2">
      <c r="D143" s="35"/>
      <c r="E143" s="35"/>
    </row>
    <row r="144" spans="4:5" s="34" customFormat="1" x14ac:dyDescent="0.2">
      <c r="D144" s="35"/>
      <c r="E144" s="35"/>
    </row>
    <row r="145" spans="4:5" s="34" customFormat="1" x14ac:dyDescent="0.2">
      <c r="D145" s="35"/>
      <c r="E145" s="35"/>
    </row>
    <row r="146" spans="4:5" s="34" customFormat="1" x14ac:dyDescent="0.2">
      <c r="D146" s="35"/>
      <c r="E146" s="35"/>
    </row>
    <row r="147" spans="4:5" s="34" customFormat="1" x14ac:dyDescent="0.2">
      <c r="D147" s="35"/>
      <c r="E147" s="35"/>
    </row>
    <row r="148" spans="4:5" s="34" customFormat="1" x14ac:dyDescent="0.2">
      <c r="D148" s="35"/>
      <c r="E148" s="35"/>
    </row>
    <row r="149" spans="4:5" s="34" customFormat="1" x14ac:dyDescent="0.2">
      <c r="D149" s="35"/>
      <c r="E149" s="35"/>
    </row>
    <row r="150" spans="4:5" s="34" customFormat="1" x14ac:dyDescent="0.2">
      <c r="D150" s="35"/>
      <c r="E150" s="35"/>
    </row>
    <row r="151" spans="4:5" s="34" customFormat="1" x14ac:dyDescent="0.2">
      <c r="D151" s="35"/>
      <c r="E151" s="35"/>
    </row>
    <row r="152" spans="4:5" s="34" customFormat="1" x14ac:dyDescent="0.2">
      <c r="D152" s="35"/>
      <c r="E152" s="35"/>
    </row>
    <row r="153" spans="4:5" s="34" customFormat="1" x14ac:dyDescent="0.2">
      <c r="D153" s="35"/>
      <c r="E153" s="35"/>
    </row>
    <row r="154" spans="4:5" s="34" customFormat="1" x14ac:dyDescent="0.2">
      <c r="D154" s="35"/>
      <c r="E154" s="35"/>
    </row>
    <row r="155" spans="4:5" s="34" customFormat="1" x14ac:dyDescent="0.2">
      <c r="D155" s="35"/>
      <c r="E155" s="35"/>
    </row>
    <row r="156" spans="4:5" s="34" customFormat="1" x14ac:dyDescent="0.2">
      <c r="D156" s="35"/>
      <c r="E156" s="35"/>
    </row>
    <row r="157" spans="4:5" s="34" customFormat="1" x14ac:dyDescent="0.2">
      <c r="D157" s="35"/>
      <c r="E157" s="35"/>
    </row>
    <row r="158" spans="4:5" s="34" customFormat="1" x14ac:dyDescent="0.2">
      <c r="D158" s="35"/>
      <c r="E158" s="35"/>
    </row>
    <row r="159" spans="4:5" s="34" customFormat="1" x14ac:dyDescent="0.2">
      <c r="D159" s="35"/>
      <c r="E159" s="35"/>
    </row>
    <row r="160" spans="4:5" s="34" customFormat="1" x14ac:dyDescent="0.2">
      <c r="D160" s="35"/>
      <c r="E160" s="35"/>
    </row>
    <row r="161" spans="4:5" s="34" customFormat="1" x14ac:dyDescent="0.2">
      <c r="D161" s="35"/>
      <c r="E161" s="35"/>
    </row>
    <row r="162" spans="4:5" s="34" customFormat="1" x14ac:dyDescent="0.2">
      <c r="D162" s="35"/>
      <c r="E162" s="35"/>
    </row>
    <row r="163" spans="4:5" s="34" customFormat="1" x14ac:dyDescent="0.2">
      <c r="D163" s="35"/>
      <c r="E163" s="35"/>
    </row>
    <row r="164" spans="4:5" s="34" customFormat="1" x14ac:dyDescent="0.2">
      <c r="D164" s="35"/>
      <c r="E164" s="35"/>
    </row>
    <row r="165" spans="4:5" s="34" customFormat="1" x14ac:dyDescent="0.2">
      <c r="D165" s="35"/>
      <c r="E165" s="35"/>
    </row>
    <row r="166" spans="4:5" s="34" customFormat="1" x14ac:dyDescent="0.2">
      <c r="D166" s="35"/>
      <c r="E166" s="35"/>
    </row>
    <row r="167" spans="4:5" s="34" customFormat="1" x14ac:dyDescent="0.2">
      <c r="D167" s="35"/>
      <c r="E167" s="35"/>
    </row>
    <row r="168" spans="4:5" s="34" customFormat="1" x14ac:dyDescent="0.2">
      <c r="D168" s="35"/>
      <c r="E168" s="35"/>
    </row>
    <row r="169" spans="4:5" s="34" customFormat="1" x14ac:dyDescent="0.2">
      <c r="D169" s="35"/>
      <c r="E169" s="35"/>
    </row>
    <row r="170" spans="4:5" s="34" customFormat="1" x14ac:dyDescent="0.2">
      <c r="D170" s="35"/>
      <c r="E170" s="35"/>
    </row>
    <row r="171" spans="4:5" s="34" customFormat="1" x14ac:dyDescent="0.2">
      <c r="D171" s="35"/>
      <c r="E171" s="35"/>
    </row>
    <row r="172" spans="4:5" s="34" customFormat="1" x14ac:dyDescent="0.2">
      <c r="D172" s="35"/>
      <c r="E172" s="35"/>
    </row>
    <row r="173" spans="4:5" s="34" customFormat="1" x14ac:dyDescent="0.2">
      <c r="D173" s="35"/>
      <c r="E173" s="35"/>
    </row>
    <row r="174" spans="4:5" s="34" customFormat="1" x14ac:dyDescent="0.2">
      <c r="D174" s="35"/>
      <c r="E174" s="35"/>
    </row>
    <row r="175" spans="4:5" s="34" customFormat="1" x14ac:dyDescent="0.2">
      <c r="D175" s="35"/>
      <c r="E175" s="35"/>
    </row>
    <row r="176" spans="4:5" s="34" customFormat="1" x14ac:dyDescent="0.2">
      <c r="D176" s="35"/>
      <c r="E176" s="35"/>
    </row>
    <row r="177" spans="4:5" s="34" customFormat="1" x14ac:dyDescent="0.2">
      <c r="D177" s="35"/>
      <c r="E177" s="35"/>
    </row>
    <row r="178" spans="4:5" s="34" customFormat="1" x14ac:dyDescent="0.2">
      <c r="D178" s="35"/>
      <c r="E178" s="35"/>
    </row>
    <row r="179" spans="4:5" s="34" customFormat="1" x14ac:dyDescent="0.2">
      <c r="D179" s="35"/>
      <c r="E179" s="35"/>
    </row>
    <row r="180" spans="4:5" s="34" customFormat="1" x14ac:dyDescent="0.2">
      <c r="D180" s="35"/>
      <c r="E180" s="35"/>
    </row>
    <row r="181" spans="4:5" s="34" customFormat="1" x14ac:dyDescent="0.2">
      <c r="D181" s="35"/>
      <c r="E181" s="35"/>
    </row>
    <row r="182" spans="4:5" s="34" customFormat="1" x14ac:dyDescent="0.2">
      <c r="D182" s="35"/>
      <c r="E182" s="35"/>
    </row>
    <row r="183" spans="4:5" s="34" customFormat="1" x14ac:dyDescent="0.2">
      <c r="D183" s="35"/>
      <c r="E183" s="35"/>
    </row>
    <row r="184" spans="4:5" s="34" customFormat="1" x14ac:dyDescent="0.2">
      <c r="D184" s="35"/>
      <c r="E184" s="35"/>
    </row>
    <row r="185" spans="4:5" s="34" customFormat="1" x14ac:dyDescent="0.2">
      <c r="D185" s="35"/>
      <c r="E185" s="35"/>
    </row>
    <row r="186" spans="4:5" s="34" customFormat="1" x14ac:dyDescent="0.2">
      <c r="D186" s="35"/>
      <c r="E186" s="35"/>
    </row>
    <row r="187" spans="4:5" s="34" customFormat="1" x14ac:dyDescent="0.2">
      <c r="D187" s="35"/>
      <c r="E187" s="35"/>
    </row>
    <row r="188" spans="4:5" s="34" customFormat="1" x14ac:dyDescent="0.2">
      <c r="D188" s="35"/>
      <c r="E188" s="35"/>
    </row>
    <row r="189" spans="4:5" s="34" customFormat="1" x14ac:dyDescent="0.2">
      <c r="D189" s="35"/>
      <c r="E189" s="35"/>
    </row>
    <row r="190" spans="4:5" s="34" customFormat="1" x14ac:dyDescent="0.2">
      <c r="D190" s="35"/>
      <c r="E190" s="35"/>
    </row>
    <row r="191" spans="4:5" s="34" customFormat="1" x14ac:dyDescent="0.2">
      <c r="D191" s="35"/>
      <c r="E191" s="35"/>
    </row>
    <row r="192" spans="4:5" s="34" customFormat="1" x14ac:dyDescent="0.2">
      <c r="D192" s="35"/>
      <c r="E192" s="35"/>
    </row>
    <row r="193" spans="2:9" s="34" customFormat="1" x14ac:dyDescent="0.2">
      <c r="D193" s="35"/>
      <c r="E193" s="35"/>
    </row>
    <row r="194" spans="2:9" s="34" customFormat="1" x14ac:dyDescent="0.2">
      <c r="D194" s="35"/>
      <c r="E194" s="35"/>
    </row>
    <row r="195" spans="2:9" s="34" customFormat="1" x14ac:dyDescent="0.2">
      <c r="D195" s="35"/>
      <c r="E195" s="35"/>
    </row>
    <row r="196" spans="2:9" s="34" customFormat="1" x14ac:dyDescent="0.2">
      <c r="D196" s="35"/>
      <c r="E196" s="35"/>
    </row>
    <row r="197" spans="2:9" s="34" customFormat="1" x14ac:dyDescent="0.2">
      <c r="D197" s="35"/>
      <c r="E197" s="35"/>
    </row>
    <row r="198" spans="2:9" s="34" customFormat="1" x14ac:dyDescent="0.2">
      <c r="D198" s="35"/>
      <c r="E198" s="35"/>
    </row>
    <row r="199" spans="2:9" s="34" customFormat="1" x14ac:dyDescent="0.2">
      <c r="D199" s="35"/>
      <c r="E199" s="35"/>
    </row>
    <row r="200" spans="2:9" s="34" customFormat="1" x14ac:dyDescent="0.2">
      <c r="D200" s="35"/>
      <c r="E200" s="35"/>
    </row>
    <row r="201" spans="2:9" x14ac:dyDescent="0.2">
      <c r="B201" s="34"/>
      <c r="C201" s="34"/>
      <c r="D201" s="35"/>
      <c r="E201" s="35"/>
      <c r="F201" s="34"/>
      <c r="G201" s="34"/>
      <c r="H201" s="34"/>
      <c r="I201" s="34"/>
    </row>
  </sheetData>
  <sheetProtection algorithmName="SHA-512" hashValue="NIl3/GoBGHHtc6Bu/b5PEqrHsQL3kdyOvMAOoGljY3kwzAhizQTgmE1QxIo8Z1990qTQiSb19OJpPPOmkWwwsw==" saltValue="XPBJPsSNsp2mkacY05qwOA==" spinCount="100000" sheet="1" objects="1" scenarios="1" formatCells="0" formatColumns="0" formatRows="0"/>
  <mergeCells count="8">
    <mergeCell ref="B104:I104"/>
    <mergeCell ref="B108:C108"/>
    <mergeCell ref="B14:I14"/>
    <mergeCell ref="B54:C54"/>
    <mergeCell ref="B67:C67"/>
    <mergeCell ref="B48:I48"/>
    <mergeCell ref="B21:I21"/>
    <mergeCell ref="B81:I81"/>
  </mergeCells>
  <dataValidations count="3">
    <dataValidation type="list" allowBlank="1" showInputMessage="1" showErrorMessage="1" sqref="F28">
      <formula1>Rodent</formula1>
    </dataValidation>
    <dataValidation type="list" allowBlank="1" showInputMessage="1" showErrorMessage="1" sqref="F30">
      <formula1>Bait_formulation</formula1>
    </dataValidation>
    <dataValidation type="list" allowBlank="1" showInputMessage="1" showErrorMessage="1" sqref="F88">
      <formula1>Bait_formulation_indoor</formula1>
    </dataValidation>
  </dataValidations>
  <hyperlinks>
    <hyperlink ref="B9:I9" location="'PT14-in and around buildings'!Rodenticide_emissions_to_soil_due_to_use_around_buildings_on_unpaved_ground" display="Rodenticide emissions to soil due to use around buildings on unpaved ground"/>
    <hyperlink ref="B10:I10" location="'PT14-in and around buildings'!Rodenticide_emissions_to_soil_due_to_use_in_buildings_and_emissions_to_soil_via_rat_carcasses__urine_and_faeces" display="Rodenticide emissions to soil due to use in buildings and emissions to soil via rat carcasses, urine and faece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57"/>
  <sheetViews>
    <sheetView zoomScaleNormal="100" workbookViewId="0"/>
  </sheetViews>
  <sheetFormatPr defaultColWidth="8.75" defaultRowHeight="12.75" x14ac:dyDescent="0.2"/>
  <cols>
    <col min="1" max="1" width="1.625" style="34" customWidth="1"/>
    <col min="2" max="2" width="20.625" style="40" customWidth="1"/>
    <col min="3" max="3" width="30.625" style="121" customWidth="1"/>
    <col min="4" max="4" width="1.625" style="40" customWidth="1"/>
    <col min="5" max="5" width="15.625" style="40" customWidth="1"/>
    <col min="6" max="6" width="35.625" style="40" customWidth="1"/>
    <col min="7" max="8" width="10.625" style="40" customWidth="1"/>
    <col min="9" max="9" width="60.625" style="40" customWidth="1"/>
    <col min="10" max="46" width="8.75" style="34"/>
    <col min="47" max="16384" width="8.75" style="40"/>
  </cols>
  <sheetData>
    <row r="1" spans="1:66" x14ac:dyDescent="0.2">
      <c r="A1" s="36"/>
      <c r="B1" s="36"/>
      <c r="C1" s="92"/>
      <c r="D1" s="36"/>
      <c r="E1" s="36"/>
      <c r="F1" s="36"/>
      <c r="G1" s="36"/>
      <c r="H1" s="36"/>
      <c r="I1" s="36"/>
    </row>
    <row r="2" spans="1:66" ht="19.5" x14ac:dyDescent="0.2">
      <c r="A2" s="36"/>
      <c r="B2" s="37" t="s">
        <v>25</v>
      </c>
      <c r="C2" s="37"/>
      <c r="D2" s="37"/>
      <c r="E2" s="37"/>
      <c r="F2" s="37"/>
      <c r="G2" s="37"/>
      <c r="H2" s="37"/>
      <c r="I2" s="36"/>
    </row>
    <row r="3" spans="1:66" x14ac:dyDescent="0.2">
      <c r="A3" s="36"/>
      <c r="B3" s="41"/>
      <c r="C3" s="112"/>
      <c r="D3" s="41"/>
      <c r="E3" s="36"/>
      <c r="F3" s="36"/>
      <c r="G3" s="36"/>
      <c r="H3" s="36"/>
      <c r="I3" s="36"/>
    </row>
    <row r="4" spans="1:66" x14ac:dyDescent="0.2">
      <c r="A4" s="36"/>
      <c r="B4" s="41"/>
      <c r="C4" s="112"/>
      <c r="D4" s="41"/>
      <c r="E4" s="36"/>
      <c r="F4" s="36"/>
      <c r="G4" s="36"/>
      <c r="H4" s="36"/>
      <c r="I4" s="36"/>
    </row>
    <row r="5" spans="1:66" ht="18" x14ac:dyDescent="0.2">
      <c r="A5" s="36"/>
      <c r="B5" s="43" t="s">
        <v>140</v>
      </c>
      <c r="C5" s="113"/>
      <c r="D5" s="44"/>
      <c r="E5" s="45"/>
      <c r="F5" s="45"/>
      <c r="G5" s="45"/>
      <c r="H5" s="45"/>
      <c r="I5" s="45"/>
    </row>
    <row r="6" spans="1:66" x14ac:dyDescent="0.2">
      <c r="A6" s="36"/>
      <c r="B6" s="47"/>
      <c r="C6" s="47"/>
      <c r="D6" s="47"/>
      <c r="E6" s="47"/>
      <c r="F6" s="47"/>
      <c r="G6" s="47"/>
      <c r="H6" s="47"/>
      <c r="I6" s="47"/>
    </row>
    <row r="7" spans="1:66" s="51" customFormat="1" ht="14.25" x14ac:dyDescent="0.2">
      <c r="A7" s="48"/>
      <c r="B7" s="49" t="s">
        <v>68</v>
      </c>
      <c r="C7" s="50"/>
      <c r="D7" s="50"/>
      <c r="E7" s="50"/>
      <c r="F7" s="50"/>
      <c r="G7" s="50"/>
      <c r="H7" s="50"/>
      <c r="I7" s="48"/>
      <c r="J7" s="48"/>
      <c r="K7" s="48"/>
    </row>
    <row r="8" spans="1:66" s="34" customFormat="1" ht="30.75" customHeight="1" x14ac:dyDescent="0.2">
      <c r="B8" s="183" t="s">
        <v>63</v>
      </c>
      <c r="C8" s="183"/>
      <c r="D8" s="183"/>
      <c r="E8" s="183"/>
      <c r="F8" s="183"/>
      <c r="G8" s="183"/>
      <c r="H8" s="183"/>
      <c r="I8" s="183"/>
      <c r="J8" s="53"/>
      <c r="K8" s="53"/>
    </row>
    <row r="9" spans="1:66" s="34" customFormat="1" ht="14.25" x14ac:dyDescent="0.2">
      <c r="B9" s="137"/>
      <c r="C9" s="137"/>
      <c r="D9" s="137"/>
      <c r="E9" s="137"/>
      <c r="F9" s="137"/>
      <c r="G9" s="137"/>
      <c r="H9" s="137"/>
      <c r="I9" s="137"/>
      <c r="J9" s="53"/>
      <c r="K9" s="53"/>
    </row>
    <row r="10" spans="1:66" x14ac:dyDescent="0.2">
      <c r="A10" s="36"/>
      <c r="B10" s="56" t="s">
        <v>33</v>
      </c>
      <c r="C10" s="115"/>
      <c r="D10" s="57"/>
      <c r="E10" s="36"/>
      <c r="F10" s="36"/>
      <c r="G10" s="36"/>
      <c r="H10" s="36"/>
      <c r="I10" s="39"/>
      <c r="AR10" s="40"/>
      <c r="AS10" s="40"/>
      <c r="AT10" s="40"/>
    </row>
    <row r="11" spans="1:66" x14ac:dyDescent="0.2">
      <c r="A11" s="36"/>
      <c r="B11" s="48" t="s">
        <v>239</v>
      </c>
      <c r="C11" s="57"/>
      <c r="D11" s="36"/>
      <c r="E11" s="36"/>
      <c r="F11" s="36"/>
      <c r="G11" s="36"/>
      <c r="H11" s="36"/>
      <c r="I11" s="39"/>
      <c r="AT11" s="40"/>
    </row>
    <row r="12" spans="1:66" x14ac:dyDescent="0.2">
      <c r="A12" s="36"/>
      <c r="B12" s="48" t="s">
        <v>241</v>
      </c>
      <c r="C12" s="58"/>
      <c r="D12" s="36"/>
      <c r="E12" s="36"/>
      <c r="F12" s="36"/>
      <c r="G12" s="36"/>
      <c r="H12" s="36"/>
      <c r="I12" s="36"/>
      <c r="J12" s="36"/>
      <c r="K12" s="36"/>
      <c r="L12" s="36"/>
      <c r="M12" s="36"/>
      <c r="N12" s="36"/>
      <c r="O12" s="36"/>
      <c r="P12" s="36"/>
      <c r="Q12" s="36"/>
      <c r="R12" s="36"/>
      <c r="AU12" s="34"/>
      <c r="AV12" s="34"/>
      <c r="AW12" s="34"/>
      <c r="AX12" s="34"/>
      <c r="AY12" s="34"/>
      <c r="AZ12" s="34"/>
      <c r="BA12" s="34"/>
      <c r="BB12" s="34"/>
      <c r="BC12" s="34"/>
      <c r="BD12" s="34"/>
      <c r="BE12" s="34"/>
      <c r="BF12" s="34"/>
      <c r="BG12" s="34"/>
      <c r="BH12" s="34"/>
      <c r="BI12" s="34"/>
      <c r="BJ12" s="34"/>
      <c r="BK12" s="34"/>
      <c r="BL12" s="34"/>
      <c r="BM12" s="34"/>
      <c r="BN12" s="34"/>
    </row>
    <row r="13" spans="1:66" x14ac:dyDescent="0.2">
      <c r="A13" s="36"/>
      <c r="B13" s="187" t="s">
        <v>244</v>
      </c>
      <c r="C13" s="187"/>
      <c r="D13" s="187"/>
      <c r="E13" s="187"/>
      <c r="F13" s="187"/>
      <c r="G13" s="187"/>
      <c r="H13" s="187"/>
      <c r="I13" s="187"/>
      <c r="J13" s="36"/>
      <c r="K13" s="36"/>
      <c r="L13" s="36"/>
      <c r="M13" s="36"/>
      <c r="N13" s="36"/>
      <c r="O13" s="36"/>
      <c r="P13" s="36"/>
      <c r="Q13" s="36"/>
      <c r="R13" s="36"/>
      <c r="AU13" s="34"/>
      <c r="AV13" s="34"/>
      <c r="AW13" s="34"/>
      <c r="AX13" s="34"/>
      <c r="AY13" s="34"/>
      <c r="AZ13" s="34"/>
      <c r="BA13" s="34"/>
      <c r="BB13" s="34"/>
      <c r="BC13" s="34"/>
      <c r="BD13" s="34"/>
      <c r="BE13" s="34"/>
      <c r="BF13" s="34"/>
      <c r="BG13" s="34"/>
      <c r="BH13" s="34"/>
      <c r="BI13" s="34"/>
      <c r="BJ13" s="34"/>
      <c r="BK13" s="34"/>
      <c r="BL13" s="34"/>
      <c r="BM13" s="34"/>
      <c r="BN13" s="34"/>
    </row>
    <row r="14" spans="1:66" ht="12" customHeight="1" x14ac:dyDescent="0.2">
      <c r="A14" s="36"/>
      <c r="B14" s="48" t="s">
        <v>235</v>
      </c>
      <c r="C14" s="58"/>
      <c r="D14" s="36"/>
      <c r="E14" s="36"/>
      <c r="F14" s="36"/>
      <c r="G14" s="36"/>
      <c r="H14" s="36"/>
      <c r="I14" s="36"/>
      <c r="J14" s="36"/>
      <c r="K14" s="36"/>
      <c r="L14" s="36"/>
      <c r="M14" s="36"/>
      <c r="N14" s="36"/>
      <c r="O14" s="36"/>
      <c r="P14" s="36"/>
      <c r="Q14" s="36"/>
      <c r="R14" s="36"/>
      <c r="AU14" s="34"/>
      <c r="AV14" s="34"/>
      <c r="AW14" s="34"/>
      <c r="AX14" s="34"/>
      <c r="AY14" s="34"/>
      <c r="AZ14" s="34"/>
      <c r="BA14" s="34"/>
      <c r="BB14" s="34"/>
      <c r="BC14" s="34"/>
      <c r="BD14" s="34"/>
      <c r="BE14" s="34"/>
      <c r="BF14" s="34"/>
      <c r="BG14" s="34"/>
      <c r="BH14" s="34"/>
      <c r="BI14" s="34"/>
      <c r="BJ14" s="34"/>
      <c r="BK14" s="34"/>
      <c r="BL14" s="34"/>
      <c r="BM14" s="34"/>
      <c r="BN14" s="34"/>
    </row>
    <row r="15" spans="1:66" s="34" customFormat="1" ht="15" x14ac:dyDescent="0.2">
      <c r="A15" s="36"/>
      <c r="C15" s="114"/>
      <c r="D15" s="93"/>
      <c r="E15" s="95"/>
      <c r="F15" s="96"/>
      <c r="G15" s="96"/>
      <c r="H15" s="96"/>
      <c r="I15" s="36"/>
      <c r="J15" s="36"/>
      <c r="K15" s="36"/>
    </row>
    <row r="16" spans="1:66" ht="15" x14ac:dyDescent="0.2">
      <c r="A16" s="36"/>
      <c r="B16" s="59" t="s">
        <v>0</v>
      </c>
      <c r="C16" s="116"/>
      <c r="D16" s="59"/>
      <c r="E16" s="60"/>
      <c r="F16" s="60"/>
      <c r="G16" s="60"/>
      <c r="H16" s="60"/>
      <c r="I16" s="61"/>
      <c r="AR16" s="40"/>
      <c r="AS16" s="40"/>
      <c r="AT16" s="40"/>
    </row>
    <row r="17" spans="1:46" ht="3" customHeight="1" x14ac:dyDescent="0.2">
      <c r="A17" s="36"/>
      <c r="B17" s="62"/>
      <c r="C17" s="69"/>
      <c r="D17" s="62"/>
      <c r="E17" s="62"/>
      <c r="F17" s="62"/>
      <c r="G17" s="62"/>
      <c r="H17" s="62"/>
      <c r="I17" s="63"/>
      <c r="AR17" s="40"/>
      <c r="AS17" s="40"/>
      <c r="AT17" s="40"/>
    </row>
    <row r="18" spans="1:46" ht="15" x14ac:dyDescent="0.2">
      <c r="A18" s="36"/>
      <c r="B18" s="64" t="s">
        <v>2</v>
      </c>
      <c r="C18" s="117"/>
      <c r="D18" s="64"/>
      <c r="E18" s="65" t="s">
        <v>4</v>
      </c>
      <c r="F18" s="66" t="s">
        <v>7</v>
      </c>
      <c r="G18" s="66" t="s">
        <v>3</v>
      </c>
      <c r="H18" s="66" t="s">
        <v>12</v>
      </c>
      <c r="I18" s="65" t="s">
        <v>64</v>
      </c>
      <c r="AR18" s="40"/>
      <c r="AS18" s="40"/>
      <c r="AT18" s="40"/>
    </row>
    <row r="19" spans="1:46" ht="3" customHeight="1" thickBot="1" x14ac:dyDescent="0.25">
      <c r="A19" s="36"/>
      <c r="B19" s="67"/>
      <c r="C19" s="118"/>
      <c r="D19" s="67"/>
      <c r="E19" s="62"/>
      <c r="F19" s="62"/>
      <c r="G19" s="62"/>
      <c r="H19" s="62"/>
      <c r="I19" s="63"/>
      <c r="AR19" s="40"/>
      <c r="AS19" s="40"/>
      <c r="AT19" s="40"/>
    </row>
    <row r="20" spans="1:46" ht="17.25" thickTop="1" thickBot="1" x14ac:dyDescent="0.25">
      <c r="A20" s="36"/>
      <c r="B20" s="181" t="s">
        <v>107</v>
      </c>
      <c r="C20" s="181"/>
      <c r="D20" s="67"/>
      <c r="E20" s="62"/>
      <c r="F20" s="139" t="s">
        <v>10</v>
      </c>
      <c r="G20" s="62"/>
      <c r="H20" s="62"/>
      <c r="I20" s="138"/>
      <c r="AR20" s="40"/>
      <c r="AS20" s="40"/>
      <c r="AT20" s="40"/>
    </row>
    <row r="21" spans="1:46" ht="3" customHeight="1" thickTop="1" x14ac:dyDescent="0.2">
      <c r="A21" s="36"/>
      <c r="B21" s="67"/>
      <c r="C21" s="118"/>
      <c r="D21" s="67"/>
      <c r="E21" s="62"/>
      <c r="F21" s="62"/>
      <c r="G21" s="62"/>
      <c r="H21" s="62"/>
      <c r="I21" s="138"/>
      <c r="AR21" s="40"/>
      <c r="AS21" s="40"/>
      <c r="AT21" s="40"/>
    </row>
    <row r="22" spans="1:46" s="34" customFormat="1" ht="55.5" customHeight="1" x14ac:dyDescent="0.2">
      <c r="B22" s="186" t="s">
        <v>243</v>
      </c>
      <c r="C22" s="186"/>
      <c r="D22" s="69"/>
      <c r="E22" s="63" t="s">
        <v>26</v>
      </c>
      <c r="F22" s="70"/>
      <c r="G22" s="68" t="s">
        <v>34</v>
      </c>
      <c r="H22" s="68" t="s">
        <v>6</v>
      </c>
      <c r="I22" s="63"/>
    </row>
    <row r="23" spans="1:46" s="34" customFormat="1" ht="3" customHeight="1" x14ac:dyDescent="0.2">
      <c r="B23" s="136"/>
      <c r="C23" s="136"/>
      <c r="D23" s="69"/>
      <c r="E23" s="138"/>
      <c r="F23" s="138"/>
      <c r="G23" s="68"/>
      <c r="H23" s="68"/>
      <c r="I23" s="138"/>
    </row>
    <row r="24" spans="1:46" s="34" customFormat="1" ht="14.25" x14ac:dyDescent="0.2">
      <c r="B24" s="189" t="s">
        <v>77</v>
      </c>
      <c r="C24" s="189"/>
      <c r="D24" s="69"/>
      <c r="E24" s="63" t="s">
        <v>35</v>
      </c>
      <c r="F24" s="70"/>
      <c r="G24" s="68" t="s">
        <v>5</v>
      </c>
      <c r="H24" s="71" t="s">
        <v>6</v>
      </c>
      <c r="I24" s="63"/>
    </row>
    <row r="25" spans="1:46" s="34" customFormat="1" ht="3" customHeight="1" thickBot="1" x14ac:dyDescent="0.25">
      <c r="B25" s="69"/>
      <c r="C25" s="69"/>
      <c r="D25" s="69"/>
      <c r="E25" s="63"/>
      <c r="F25" s="68"/>
      <c r="G25" s="68"/>
      <c r="H25" s="68"/>
      <c r="I25" s="63"/>
    </row>
    <row r="26" spans="1:46" s="34" customFormat="1" ht="17.25" thickTop="1" thickBot="1" x14ac:dyDescent="0.25">
      <c r="B26" s="69" t="s">
        <v>163</v>
      </c>
      <c r="C26" s="69"/>
      <c r="D26" s="69"/>
      <c r="E26" s="138"/>
      <c r="F26" s="139" t="s">
        <v>10</v>
      </c>
      <c r="G26" s="68"/>
      <c r="H26" s="68"/>
      <c r="I26" s="138"/>
    </row>
    <row r="27" spans="1:46" s="34" customFormat="1" ht="3" customHeight="1" thickTop="1" x14ac:dyDescent="0.2">
      <c r="B27" s="69"/>
      <c r="C27" s="69"/>
      <c r="D27" s="69"/>
      <c r="E27" s="138"/>
      <c r="F27" s="68"/>
      <c r="G27" s="68"/>
      <c r="H27" s="68"/>
      <c r="I27" s="138"/>
    </row>
    <row r="28" spans="1:46" s="34" customFormat="1" ht="14.25" x14ac:dyDescent="0.2">
      <c r="B28" s="62" t="s">
        <v>156</v>
      </c>
      <c r="C28" s="69"/>
      <c r="D28" s="69"/>
      <c r="E28" s="138" t="s">
        <v>157</v>
      </c>
      <c r="F28" s="122" t="str">
        <f>INDEX('Pick-lists &amp; Defaults'!C30:C33,MATCH(F26,Rodenticide_gas,0))</f>
        <v>??</v>
      </c>
      <c r="G28" s="68" t="s">
        <v>5</v>
      </c>
      <c r="H28" s="68" t="s">
        <v>14</v>
      </c>
      <c r="I28" s="138"/>
    </row>
    <row r="29" spans="1:46" s="34" customFormat="1" ht="3" customHeight="1" x14ac:dyDescent="0.2">
      <c r="B29" s="69"/>
      <c r="C29" s="69"/>
      <c r="D29" s="69"/>
      <c r="E29" s="138"/>
      <c r="F29" s="68"/>
      <c r="G29" s="68"/>
      <c r="H29" s="68"/>
      <c r="I29" s="138"/>
    </row>
    <row r="30" spans="1:46" s="34" customFormat="1" ht="14.25" x14ac:dyDescent="0.2">
      <c r="B30" s="181" t="s">
        <v>36</v>
      </c>
      <c r="C30" s="181"/>
      <c r="D30" s="69"/>
      <c r="E30" s="63" t="s">
        <v>37</v>
      </c>
      <c r="F30" s="122" t="str">
        <f>INDEX('Pick-lists &amp; Defaults'!C23:C27,MATCH(F20,Bait_formulation_open_area,0))</f>
        <v>??</v>
      </c>
      <c r="G30" s="68" t="s">
        <v>5</v>
      </c>
      <c r="H30" s="110" t="s">
        <v>14</v>
      </c>
      <c r="I30" s="72"/>
    </row>
    <row r="31" spans="1:46" s="34" customFormat="1" ht="3" customHeight="1" x14ac:dyDescent="0.2">
      <c r="B31" s="69"/>
      <c r="C31" s="69"/>
      <c r="D31" s="69"/>
      <c r="E31" s="63"/>
      <c r="F31" s="68"/>
      <c r="G31" s="68"/>
      <c r="H31" s="68"/>
      <c r="I31" s="72"/>
    </row>
    <row r="32" spans="1:46" s="34" customFormat="1" ht="14.25" x14ac:dyDescent="0.2">
      <c r="B32" s="62" t="s">
        <v>117</v>
      </c>
      <c r="C32" s="69"/>
      <c r="D32" s="69"/>
      <c r="E32" s="131" t="s">
        <v>118</v>
      </c>
      <c r="F32" s="122" t="str">
        <f>INDEX('Pick-lists &amp; Defaults'!D23:D27,MATCH(F20,Bait_formulation_open_area,0))</f>
        <v>??</v>
      </c>
      <c r="G32" s="68" t="s">
        <v>5</v>
      </c>
      <c r="H32" s="110" t="s">
        <v>14</v>
      </c>
      <c r="I32" s="72"/>
    </row>
    <row r="33" spans="2:9" s="34" customFormat="1" ht="3" customHeight="1" x14ac:dyDescent="0.2">
      <c r="B33" s="69"/>
      <c r="C33" s="69"/>
      <c r="D33" s="69"/>
      <c r="E33" s="63"/>
      <c r="F33" s="68"/>
      <c r="G33" s="68"/>
      <c r="H33" s="68"/>
      <c r="I33" s="63"/>
    </row>
    <row r="34" spans="2:9" s="34" customFormat="1" ht="25.5" customHeight="1" x14ac:dyDescent="0.2">
      <c r="B34" s="181" t="s">
        <v>155</v>
      </c>
      <c r="C34" s="181"/>
      <c r="D34" s="69"/>
      <c r="E34" s="63" t="s">
        <v>142</v>
      </c>
      <c r="F34" s="122" t="str">
        <f>INDEX('Pick-lists &amp; Defaults'!E23:E27,MATCH(F20,Bait_formulation_open_area,0))</f>
        <v>??</v>
      </c>
      <c r="G34" s="68" t="s">
        <v>5</v>
      </c>
      <c r="H34" s="110" t="s">
        <v>14</v>
      </c>
      <c r="I34" s="63"/>
    </row>
    <row r="35" spans="2:9" s="34" customFormat="1" ht="3" customHeight="1" x14ac:dyDescent="0.2">
      <c r="B35" s="69"/>
      <c r="C35" s="69"/>
      <c r="D35" s="69"/>
      <c r="E35" s="63"/>
      <c r="F35" s="68"/>
      <c r="G35" s="68"/>
      <c r="H35" s="68"/>
      <c r="I35" s="63"/>
    </row>
    <row r="36" spans="2:9" s="34" customFormat="1" ht="14.25" x14ac:dyDescent="0.2">
      <c r="B36" s="181" t="s">
        <v>141</v>
      </c>
      <c r="C36" s="181"/>
      <c r="D36" s="69"/>
      <c r="E36" s="63" t="s">
        <v>143</v>
      </c>
      <c r="F36" s="122" t="str">
        <f>INDEX('Pick-lists &amp; Defaults'!F23:F27,MATCH(F20,Bait_formulation_open_area,0))</f>
        <v>??</v>
      </c>
      <c r="G36" s="68" t="s">
        <v>5</v>
      </c>
      <c r="H36" s="110" t="s">
        <v>14</v>
      </c>
      <c r="I36" s="63"/>
    </row>
    <row r="37" spans="2:9" s="34" customFormat="1" ht="3" customHeight="1" thickBot="1" x14ac:dyDescent="0.25">
      <c r="B37" s="136"/>
      <c r="C37" s="136"/>
      <c r="D37" s="69"/>
      <c r="E37" s="138"/>
      <c r="F37" s="68"/>
      <c r="G37" s="68"/>
      <c r="H37" s="110"/>
      <c r="I37" s="138"/>
    </row>
    <row r="38" spans="2:9" s="34" customFormat="1" ht="33" thickTop="1" thickBot="1" x14ac:dyDescent="0.25">
      <c r="B38" s="136" t="s">
        <v>171</v>
      </c>
      <c r="C38" s="139" t="s">
        <v>225</v>
      </c>
      <c r="D38" s="69"/>
      <c r="E38" s="138" t="s">
        <v>173</v>
      </c>
      <c r="F38" s="122" t="str">
        <f>INDEX('Pick-lists &amp; Defaults'!D36:D41,MATCH(C38,AI_VapourPressure,0))</f>
        <v>??</v>
      </c>
      <c r="G38" s="68" t="s">
        <v>5</v>
      </c>
      <c r="H38" s="110" t="s">
        <v>14</v>
      </c>
      <c r="I38" s="138"/>
    </row>
    <row r="39" spans="2:9" s="34" customFormat="1" ht="3" customHeight="1" thickTop="1" x14ac:dyDescent="0.2">
      <c r="B39" s="138"/>
      <c r="C39" s="136"/>
      <c r="D39" s="69"/>
      <c r="E39" s="138"/>
      <c r="F39" s="68"/>
      <c r="G39" s="68"/>
      <c r="H39" s="110"/>
      <c r="I39" s="138"/>
    </row>
    <row r="40" spans="2:9" s="34" customFormat="1" ht="14.25" x14ac:dyDescent="0.2">
      <c r="B40" s="138" t="s">
        <v>172</v>
      </c>
      <c r="C40" s="136"/>
      <c r="D40" s="69"/>
      <c r="E40" s="138" t="s">
        <v>174</v>
      </c>
      <c r="F40" s="68">
        <v>0.01</v>
      </c>
      <c r="G40" s="68" t="s">
        <v>5</v>
      </c>
      <c r="H40" s="110" t="s">
        <v>14</v>
      </c>
      <c r="I40" s="138"/>
    </row>
    <row r="41" spans="2:9" s="34" customFormat="1" x14ac:dyDescent="0.2">
      <c r="B41" s="130"/>
      <c r="C41" s="130"/>
      <c r="D41" s="69"/>
      <c r="E41" s="131"/>
      <c r="F41" s="68"/>
      <c r="G41" s="68"/>
      <c r="H41" s="110"/>
      <c r="I41" s="131"/>
    </row>
    <row r="42" spans="2:9" s="34" customFormat="1" x14ac:dyDescent="0.2">
      <c r="B42" s="188" t="s">
        <v>144</v>
      </c>
      <c r="C42" s="188"/>
      <c r="D42" s="188"/>
      <c r="E42" s="188"/>
      <c r="F42" s="188"/>
      <c r="G42" s="188"/>
      <c r="H42" s="188"/>
      <c r="I42" s="188"/>
    </row>
    <row r="43" spans="2:9" s="34" customFormat="1" ht="3" customHeight="1" x14ac:dyDescent="0.2">
      <c r="B43" s="62"/>
      <c r="C43" s="69"/>
      <c r="D43" s="69"/>
      <c r="E43" s="131"/>
      <c r="F43" s="68"/>
      <c r="G43" s="68"/>
      <c r="H43" s="68"/>
      <c r="I43" s="131"/>
    </row>
    <row r="44" spans="2:9" s="34" customFormat="1" ht="15" x14ac:dyDescent="0.2">
      <c r="B44" s="181" t="s">
        <v>115</v>
      </c>
      <c r="C44" s="181"/>
      <c r="D44" s="69"/>
      <c r="E44" s="63" t="s">
        <v>42</v>
      </c>
      <c r="F44" s="68">
        <v>1700</v>
      </c>
      <c r="G44" s="68" t="s">
        <v>116</v>
      </c>
      <c r="H44" s="110" t="str">
        <f>IF(F44=1700,"D","S")</f>
        <v>D</v>
      </c>
      <c r="I44" s="63"/>
    </row>
    <row r="45" spans="2:9" s="34" customFormat="1" x14ac:dyDescent="0.2">
      <c r="B45" s="144" t="s">
        <v>167</v>
      </c>
      <c r="C45" s="69"/>
      <c r="D45" s="69"/>
      <c r="E45" s="138"/>
      <c r="F45" s="68"/>
      <c r="G45" s="68"/>
      <c r="H45" s="68"/>
      <c r="I45" s="138"/>
    </row>
    <row r="46" spans="2:9" s="34" customFormat="1" x14ac:dyDescent="0.2">
      <c r="B46" s="181" t="s">
        <v>50</v>
      </c>
      <c r="C46" s="181"/>
      <c r="D46" s="69"/>
      <c r="E46" s="63" t="s">
        <v>54</v>
      </c>
      <c r="F46" s="68">
        <v>0.14000000000000001</v>
      </c>
      <c r="G46" s="68" t="s">
        <v>17</v>
      </c>
      <c r="H46" s="111" t="str">
        <f>IF(F46=0.14,"D","S")</f>
        <v>D</v>
      </c>
      <c r="I46" s="63"/>
    </row>
    <row r="47" spans="2:9" s="34" customFormat="1" ht="3" customHeight="1" x14ac:dyDescent="0.2">
      <c r="B47" s="107"/>
      <c r="C47" s="107"/>
      <c r="D47" s="107"/>
      <c r="E47" s="108"/>
      <c r="F47" s="71"/>
      <c r="G47" s="71"/>
      <c r="H47" s="68"/>
      <c r="I47" s="63"/>
    </row>
    <row r="48" spans="2:9" s="34" customFormat="1" x14ac:dyDescent="0.2">
      <c r="B48" s="186" t="s">
        <v>51</v>
      </c>
      <c r="C48" s="186"/>
      <c r="D48" s="150"/>
      <c r="E48" s="108" t="s">
        <v>55</v>
      </c>
      <c r="F48" s="71">
        <v>0.04</v>
      </c>
      <c r="G48" s="71" t="s">
        <v>17</v>
      </c>
      <c r="H48" s="110" t="str">
        <f>IF(F48=0.04,"D","S")</f>
        <v>D</v>
      </c>
      <c r="I48" s="72"/>
    </row>
    <row r="49" spans="1:46" s="34" customFormat="1" ht="3" customHeight="1" x14ac:dyDescent="0.2">
      <c r="B49" s="107"/>
      <c r="C49" s="107"/>
      <c r="D49" s="107"/>
      <c r="E49" s="108"/>
      <c r="F49" s="71"/>
      <c r="G49" s="71"/>
      <c r="H49" s="68"/>
      <c r="I49" s="63"/>
    </row>
    <row r="50" spans="1:46" s="34" customFormat="1" x14ac:dyDescent="0.2">
      <c r="B50" s="107" t="s">
        <v>52</v>
      </c>
      <c r="C50" s="167" t="s">
        <v>168</v>
      </c>
      <c r="D50" s="107"/>
      <c r="E50" s="108" t="s">
        <v>20</v>
      </c>
      <c r="F50" s="71">
        <v>0.3</v>
      </c>
      <c r="G50" s="71" t="s">
        <v>17</v>
      </c>
      <c r="H50" s="110" t="str">
        <f>IF(F50=0.3,"D","S")</f>
        <v>D</v>
      </c>
      <c r="I50" s="63"/>
    </row>
    <row r="51" spans="1:46" s="34" customFormat="1" x14ac:dyDescent="0.2">
      <c r="B51" s="107"/>
      <c r="C51" s="167" t="s">
        <v>149</v>
      </c>
      <c r="D51" s="107"/>
      <c r="E51" s="108" t="s">
        <v>20</v>
      </c>
      <c r="F51" s="71">
        <v>0.05</v>
      </c>
      <c r="G51" s="71" t="s">
        <v>17</v>
      </c>
      <c r="H51" s="110" t="s">
        <v>14</v>
      </c>
      <c r="I51" s="138"/>
    </row>
    <row r="52" spans="1:46" s="34" customFormat="1" x14ac:dyDescent="0.2">
      <c r="B52" s="168" t="s">
        <v>164</v>
      </c>
      <c r="C52" s="169"/>
      <c r="D52" s="107"/>
      <c r="E52" s="108"/>
      <c r="F52" s="71"/>
      <c r="G52" s="71"/>
      <c r="H52" s="110"/>
      <c r="I52" s="138"/>
    </row>
    <row r="53" spans="1:46" s="34" customFormat="1" ht="14.25" x14ac:dyDescent="0.2">
      <c r="B53" s="150" t="s">
        <v>40</v>
      </c>
      <c r="C53" s="107"/>
      <c r="D53" s="107"/>
      <c r="E53" s="108" t="s">
        <v>245</v>
      </c>
      <c r="F53" s="71">
        <v>0.1</v>
      </c>
      <c r="G53" s="71" t="s">
        <v>17</v>
      </c>
      <c r="H53" s="110" t="s">
        <v>14</v>
      </c>
      <c r="I53" s="138"/>
    </row>
    <row r="54" spans="1:46" s="34" customFormat="1" ht="3" customHeight="1" x14ac:dyDescent="0.2">
      <c r="B54" s="150"/>
      <c r="C54" s="107"/>
      <c r="D54" s="107"/>
      <c r="E54" s="108"/>
      <c r="F54" s="71"/>
      <c r="G54" s="71"/>
      <c r="H54" s="110"/>
      <c r="I54" s="138"/>
    </row>
    <row r="55" spans="1:46" s="34" customFormat="1" ht="15" x14ac:dyDescent="0.2">
      <c r="B55" s="108" t="s">
        <v>113</v>
      </c>
      <c r="C55" s="107"/>
      <c r="D55" s="107"/>
      <c r="E55" s="108" t="s">
        <v>246</v>
      </c>
      <c r="F55" s="71">
        <v>0.14000000000000001</v>
      </c>
      <c r="G55" s="71" t="s">
        <v>247</v>
      </c>
      <c r="H55" s="110" t="s">
        <v>14</v>
      </c>
      <c r="I55" s="138"/>
    </row>
    <row r="56" spans="1:46" s="34" customFormat="1" x14ac:dyDescent="0.2">
      <c r="B56" s="138"/>
      <c r="C56" s="69"/>
      <c r="D56" s="69"/>
      <c r="E56" s="138"/>
      <c r="F56" s="68"/>
      <c r="G56" s="68"/>
      <c r="H56" s="110"/>
      <c r="I56" s="138"/>
    </row>
    <row r="57" spans="1:46" s="34" customFormat="1" x14ac:dyDescent="0.2">
      <c r="B57" s="188" t="s">
        <v>169</v>
      </c>
      <c r="C57" s="188"/>
      <c r="D57" s="188"/>
      <c r="E57" s="188"/>
      <c r="F57" s="188"/>
      <c r="G57" s="188"/>
      <c r="H57" s="188"/>
      <c r="I57" s="188"/>
    </row>
    <row r="58" spans="1:46" s="34" customFormat="1" x14ac:dyDescent="0.2">
      <c r="B58" s="150" t="s">
        <v>227</v>
      </c>
      <c r="C58" s="126"/>
      <c r="D58" s="126"/>
      <c r="E58" s="150" t="s">
        <v>228</v>
      </c>
      <c r="F58" s="170">
        <v>1</v>
      </c>
      <c r="G58" s="170" t="s">
        <v>229</v>
      </c>
      <c r="H58" s="170" t="s">
        <v>14</v>
      </c>
      <c r="I58" s="125"/>
    </row>
    <row r="59" spans="1:46" s="34" customFormat="1" x14ac:dyDescent="0.2">
      <c r="B59" s="186" t="s">
        <v>60</v>
      </c>
      <c r="C59" s="186"/>
      <c r="D59" s="126"/>
      <c r="E59" s="150" t="s">
        <v>170</v>
      </c>
      <c r="F59" s="170">
        <v>2</v>
      </c>
      <c r="G59" s="170" t="s">
        <v>17</v>
      </c>
      <c r="H59" s="170" t="s">
        <v>14</v>
      </c>
      <c r="I59" s="125"/>
    </row>
    <row r="60" spans="1:46" s="34" customFormat="1" x14ac:dyDescent="0.2">
      <c r="B60" s="69"/>
      <c r="C60" s="69"/>
      <c r="D60" s="69"/>
      <c r="E60" s="63"/>
      <c r="F60" s="68"/>
      <c r="G60" s="68"/>
      <c r="H60" s="71"/>
      <c r="I60" s="63"/>
    </row>
    <row r="61" spans="1:46" ht="15" x14ac:dyDescent="0.2">
      <c r="A61" s="36"/>
      <c r="B61" s="59" t="s">
        <v>1</v>
      </c>
      <c r="C61" s="116"/>
      <c r="D61" s="59"/>
      <c r="E61" s="60"/>
      <c r="F61" s="60"/>
      <c r="G61" s="60"/>
      <c r="H61" s="60"/>
      <c r="I61" s="61"/>
      <c r="AR61" s="40"/>
      <c r="AS61" s="40"/>
      <c r="AT61" s="40"/>
    </row>
    <row r="62" spans="1:46" ht="3" customHeight="1" x14ac:dyDescent="0.2">
      <c r="A62" s="36"/>
      <c r="B62" s="62"/>
      <c r="C62" s="69"/>
      <c r="D62" s="62"/>
      <c r="E62" s="62"/>
      <c r="F62" s="62"/>
      <c r="G62" s="62"/>
      <c r="H62" s="62"/>
      <c r="I62" s="63"/>
      <c r="AR62" s="40"/>
      <c r="AS62" s="40"/>
      <c r="AT62" s="40"/>
    </row>
    <row r="63" spans="1:46" ht="15" x14ac:dyDescent="0.2">
      <c r="A63" s="36"/>
      <c r="B63" s="64" t="s">
        <v>2</v>
      </c>
      <c r="C63" s="117"/>
      <c r="D63" s="64"/>
      <c r="E63" s="65" t="s">
        <v>4</v>
      </c>
      <c r="F63" s="66" t="s">
        <v>7</v>
      </c>
      <c r="G63" s="66" t="s">
        <v>3</v>
      </c>
      <c r="H63" s="66" t="s">
        <v>12</v>
      </c>
      <c r="I63" s="65" t="s">
        <v>64</v>
      </c>
      <c r="AR63" s="40"/>
      <c r="AS63" s="40"/>
      <c r="AT63" s="40"/>
    </row>
    <row r="64" spans="1:46" ht="3" customHeight="1" x14ac:dyDescent="0.2">
      <c r="A64" s="36"/>
      <c r="B64" s="77"/>
      <c r="C64" s="119"/>
      <c r="D64" s="77"/>
      <c r="E64" s="77"/>
      <c r="F64" s="77"/>
      <c r="G64" s="77"/>
      <c r="H64" s="77"/>
      <c r="I64" s="63"/>
      <c r="AR64" s="40"/>
      <c r="AS64" s="40"/>
      <c r="AT64" s="40"/>
    </row>
    <row r="65" spans="1:9" s="34" customFormat="1" ht="71.25" x14ac:dyDescent="0.2">
      <c r="A65" s="36"/>
      <c r="B65" s="181" t="s">
        <v>145</v>
      </c>
      <c r="C65" s="181"/>
      <c r="D65" s="69"/>
      <c r="E65" s="69" t="s">
        <v>146</v>
      </c>
      <c r="F65" s="88" t="str">
        <f>IF(AND(ISNUMBER(Qprod),ISNUMBER(Fcprod),ISNUMBER(Nappl)),IF(AND(ISNUMBER(Frelease_soil_appl),ISNUMBER(Frelease_soil_use),ISNUMBER(Nsites)),Qprod*Fcprod*Nsites*Nappl*(Frelease_soil_appl+Frelease_soil_use),IF(AND(ISNUMBER(Frelease_soil_appl),ISNUMBER(Fc_gas)),Qprod*Fcprod*Fc_gas*Nappl*Frelease_soil_appl,IF(ISNUMBER(Frelease_soil_use),Qprod*Fcprod*Nappl*Frelease_soil_use,"??"))),"??")</f>
        <v>??</v>
      </c>
      <c r="G65" s="68" t="s">
        <v>34</v>
      </c>
      <c r="H65" s="68" t="s">
        <v>8</v>
      </c>
      <c r="I65" s="104" t="s">
        <v>165</v>
      </c>
    </row>
    <row r="66" spans="1:9" s="34" customFormat="1" x14ac:dyDescent="0.2">
      <c r="A66" s="36"/>
      <c r="B66" s="136"/>
      <c r="C66" s="136"/>
      <c r="D66" s="69"/>
      <c r="E66" s="69"/>
      <c r="F66" s="68"/>
      <c r="G66" s="68"/>
      <c r="H66" s="68"/>
      <c r="I66" s="104"/>
    </row>
    <row r="67" spans="1:9" s="34" customFormat="1" ht="14.25" x14ac:dyDescent="0.2">
      <c r="A67" s="36"/>
      <c r="B67" s="108" t="s">
        <v>175</v>
      </c>
      <c r="C67" s="150"/>
      <c r="D67" s="107"/>
      <c r="E67" s="107" t="s">
        <v>248</v>
      </c>
      <c r="F67" s="149" t="str">
        <f>IF(AND(ISNUMBER(Qprod),ISNUMBER(Fcprod),ISNUMBER(Fc_gas),ISNUMBER(Estd_field_air_24h)),Qprod*Fcprod*Fc_gas*Estd_field_air_24h*Frelease_air,"??")</f>
        <v>??</v>
      </c>
      <c r="G67" s="71" t="s">
        <v>34</v>
      </c>
      <c r="H67" s="71" t="s">
        <v>8</v>
      </c>
      <c r="I67" s="150" t="s">
        <v>249</v>
      </c>
    </row>
    <row r="68" spans="1:9" s="34" customFormat="1" x14ac:dyDescent="0.2">
      <c r="A68" s="36"/>
      <c r="B68" s="107"/>
      <c r="C68" s="107"/>
      <c r="D68" s="107"/>
      <c r="E68" s="107"/>
      <c r="F68" s="71"/>
      <c r="G68" s="71"/>
      <c r="H68" s="71"/>
      <c r="I68" s="108"/>
    </row>
    <row r="69" spans="1:9" s="34" customFormat="1" ht="45.75" x14ac:dyDescent="0.2">
      <c r="A69" s="36"/>
      <c r="B69" s="186" t="s">
        <v>53</v>
      </c>
      <c r="C69" s="186"/>
      <c r="D69" s="107"/>
      <c r="E69" s="107" t="s">
        <v>250</v>
      </c>
      <c r="F69" s="149" t="str">
        <f>IF(OR((F20='Pick-lists &amp; Defaults'!B25),(F20='Pick-lists &amp; Defaults'!B26)),DEPTH*AREAexposed_D,IF(F20='Pick-lists &amp; Defaults'!B24,(POWER(R_soil,2)-POWER(r_hole,2))*PI()*length_solid_bait/2,IF(F20='Pick-lists &amp; Defaults'!B24,DEPTH*AREAexposed_D,IF(F20='Pick-lists &amp; Defaults'!B27,(POWER(R_soil,2)-POWER(r_hole,2))*PI()*length_gas,"??"))))</f>
        <v>??</v>
      </c>
      <c r="G69" s="71" t="s">
        <v>251</v>
      </c>
      <c r="H69" s="71" t="s">
        <v>8</v>
      </c>
      <c r="I69" s="150" t="s">
        <v>252</v>
      </c>
    </row>
    <row r="70" spans="1:9" s="34" customFormat="1" x14ac:dyDescent="0.2">
      <c r="A70" s="36"/>
      <c r="B70" s="150"/>
      <c r="C70" s="171"/>
      <c r="D70" s="168"/>
      <c r="E70" s="81"/>
      <c r="F70" s="81"/>
      <c r="G70" s="79"/>
      <c r="H70" s="80"/>
      <c r="I70" s="108"/>
    </row>
    <row r="71" spans="1:9" s="34" customFormat="1" ht="15.75" x14ac:dyDescent="0.2">
      <c r="A71" s="36"/>
      <c r="B71" s="186" t="s">
        <v>127</v>
      </c>
      <c r="C71" s="186"/>
      <c r="D71" s="150"/>
      <c r="E71" s="107" t="s">
        <v>253</v>
      </c>
      <c r="F71" s="149" t="str">
        <f>IF(ISNUMBER(Elocal_soil_campaign), Elocal_soil_campaign*1000/(Vsoil_exposed*RHOsoil),"??")</f>
        <v>??</v>
      </c>
      <c r="G71" s="71" t="s">
        <v>254</v>
      </c>
      <c r="H71" s="71" t="s">
        <v>8</v>
      </c>
      <c r="I71" s="150" t="s">
        <v>255</v>
      </c>
    </row>
    <row r="72" spans="1:9" s="34" customFormat="1" x14ac:dyDescent="0.2">
      <c r="A72" s="36"/>
      <c r="B72" s="107"/>
      <c r="C72" s="107"/>
      <c r="D72" s="107"/>
      <c r="E72" s="107"/>
      <c r="F72" s="81"/>
      <c r="G72" s="71"/>
      <c r="H72" s="71"/>
      <c r="I72" s="150"/>
    </row>
    <row r="73" spans="1:9" s="34" customFormat="1" ht="15.75" x14ac:dyDescent="0.2">
      <c r="A73" s="36"/>
      <c r="B73" s="81" t="s">
        <v>176</v>
      </c>
      <c r="C73" s="107"/>
      <c r="D73" s="107"/>
      <c r="E73" s="107" t="s">
        <v>256</v>
      </c>
      <c r="F73" s="149" t="str">
        <f>IF(ISNUMBER(F67),F67/(AREA*HEIGHTair)*1000,"??")</f>
        <v>??</v>
      </c>
      <c r="G73" s="71" t="s">
        <v>257</v>
      </c>
      <c r="H73" s="71" t="s">
        <v>8</v>
      </c>
      <c r="I73" s="150" t="s">
        <v>258</v>
      </c>
    </row>
    <row r="74" spans="1:9" s="34" customFormat="1" x14ac:dyDescent="0.2">
      <c r="A74" s="36"/>
      <c r="B74" s="72"/>
      <c r="C74" s="69"/>
      <c r="D74" s="62"/>
      <c r="E74" s="67"/>
      <c r="F74" s="62"/>
      <c r="G74" s="81"/>
      <c r="H74" s="81"/>
      <c r="I74" s="82"/>
    </row>
    <row r="75" spans="1:9" s="34" customFormat="1" x14ac:dyDescent="0.2">
      <c r="B75" s="83" t="s">
        <v>13</v>
      </c>
      <c r="C75" s="120"/>
      <c r="F75" s="84"/>
      <c r="G75" s="85"/>
      <c r="H75" s="51"/>
      <c r="I75" s="35"/>
    </row>
    <row r="76" spans="1:9" s="34" customFormat="1" x14ac:dyDescent="0.2">
      <c r="C76" s="120"/>
      <c r="G76" s="106"/>
      <c r="H76" s="51"/>
      <c r="I76" s="35"/>
    </row>
    <row r="77" spans="1:9" s="34" customFormat="1" x14ac:dyDescent="0.2">
      <c r="C77" s="120"/>
    </row>
    <row r="78" spans="1:9" s="34" customFormat="1" x14ac:dyDescent="0.2">
      <c r="C78" s="120"/>
    </row>
    <row r="79" spans="1:9" s="34" customFormat="1" x14ac:dyDescent="0.2">
      <c r="C79" s="120"/>
    </row>
    <row r="80" spans="1:9" s="34" customFormat="1" x14ac:dyDescent="0.2">
      <c r="C80" s="120"/>
    </row>
    <row r="81" spans="3:3" s="34" customFormat="1" x14ac:dyDescent="0.2">
      <c r="C81" s="120"/>
    </row>
    <row r="82" spans="3:3" s="34" customFormat="1" x14ac:dyDescent="0.2">
      <c r="C82" s="120"/>
    </row>
    <row r="83" spans="3:3" s="34" customFormat="1" x14ac:dyDescent="0.2">
      <c r="C83" s="120"/>
    </row>
    <row r="84" spans="3:3" s="34" customFormat="1" x14ac:dyDescent="0.2">
      <c r="C84" s="120"/>
    </row>
    <row r="85" spans="3:3" s="34" customFormat="1" x14ac:dyDescent="0.2">
      <c r="C85" s="120"/>
    </row>
    <row r="86" spans="3:3" s="34" customFormat="1" x14ac:dyDescent="0.2">
      <c r="C86" s="120"/>
    </row>
    <row r="87" spans="3:3" s="34" customFormat="1" x14ac:dyDescent="0.2">
      <c r="C87" s="120"/>
    </row>
    <row r="88" spans="3:3" s="34" customFormat="1" x14ac:dyDescent="0.2">
      <c r="C88" s="120"/>
    </row>
    <row r="89" spans="3:3" s="34" customFormat="1" x14ac:dyDescent="0.2">
      <c r="C89" s="120"/>
    </row>
    <row r="90" spans="3:3" s="34" customFormat="1" x14ac:dyDescent="0.2">
      <c r="C90" s="120"/>
    </row>
    <row r="91" spans="3:3" s="34" customFormat="1" x14ac:dyDescent="0.2">
      <c r="C91" s="120"/>
    </row>
    <row r="92" spans="3:3" s="34" customFormat="1" x14ac:dyDescent="0.2">
      <c r="C92" s="120"/>
    </row>
    <row r="93" spans="3:3" s="34" customFormat="1" x14ac:dyDescent="0.2">
      <c r="C93" s="120"/>
    </row>
    <row r="94" spans="3:3" s="34" customFormat="1" x14ac:dyDescent="0.2">
      <c r="C94" s="120"/>
    </row>
    <row r="95" spans="3:3" s="34" customFormat="1" x14ac:dyDescent="0.2">
      <c r="C95" s="120"/>
    </row>
    <row r="96" spans="3:3" s="34" customFormat="1" x14ac:dyDescent="0.2">
      <c r="C96" s="120"/>
    </row>
    <row r="97" spans="3:3" s="34" customFormat="1" x14ac:dyDescent="0.2">
      <c r="C97" s="120"/>
    </row>
    <row r="98" spans="3:3" s="34" customFormat="1" x14ac:dyDescent="0.2">
      <c r="C98" s="120"/>
    </row>
    <row r="99" spans="3:3" s="34" customFormat="1" x14ac:dyDescent="0.2">
      <c r="C99" s="120"/>
    </row>
    <row r="100" spans="3:3" s="34" customFormat="1" x14ac:dyDescent="0.2">
      <c r="C100" s="120"/>
    </row>
    <row r="101" spans="3:3" s="34" customFormat="1" x14ac:dyDescent="0.2">
      <c r="C101" s="120"/>
    </row>
    <row r="102" spans="3:3" s="34" customFormat="1" x14ac:dyDescent="0.2">
      <c r="C102" s="120"/>
    </row>
    <row r="103" spans="3:3" s="34" customFormat="1" x14ac:dyDescent="0.2">
      <c r="C103" s="120"/>
    </row>
    <row r="104" spans="3:3" s="34" customFormat="1" x14ac:dyDescent="0.2">
      <c r="C104" s="120"/>
    </row>
    <row r="105" spans="3:3" s="34" customFormat="1" x14ac:dyDescent="0.2">
      <c r="C105" s="120"/>
    </row>
    <row r="106" spans="3:3" s="34" customFormat="1" x14ac:dyDescent="0.2">
      <c r="C106" s="120"/>
    </row>
    <row r="107" spans="3:3" s="34" customFormat="1" x14ac:dyDescent="0.2">
      <c r="C107" s="120"/>
    </row>
    <row r="108" spans="3:3" s="34" customFormat="1" x14ac:dyDescent="0.2">
      <c r="C108" s="120"/>
    </row>
    <row r="109" spans="3:3" s="34" customFormat="1" x14ac:dyDescent="0.2">
      <c r="C109" s="120"/>
    </row>
    <row r="110" spans="3:3" s="34" customFormat="1" x14ac:dyDescent="0.2">
      <c r="C110" s="120"/>
    </row>
    <row r="111" spans="3:3" s="34" customFormat="1" x14ac:dyDescent="0.2">
      <c r="C111" s="120"/>
    </row>
    <row r="112" spans="3:3" s="34" customFormat="1" x14ac:dyDescent="0.2">
      <c r="C112" s="120"/>
    </row>
    <row r="113" spans="3:3" s="34" customFormat="1" x14ac:dyDescent="0.2">
      <c r="C113" s="120"/>
    </row>
    <row r="114" spans="3:3" s="34" customFormat="1" x14ac:dyDescent="0.2">
      <c r="C114" s="120"/>
    </row>
    <row r="115" spans="3:3" s="34" customFormat="1" x14ac:dyDescent="0.2">
      <c r="C115" s="120"/>
    </row>
    <row r="116" spans="3:3" s="34" customFormat="1" x14ac:dyDescent="0.2">
      <c r="C116" s="120"/>
    </row>
    <row r="117" spans="3:3" s="34" customFormat="1" x14ac:dyDescent="0.2">
      <c r="C117" s="120"/>
    </row>
    <row r="118" spans="3:3" s="34" customFormat="1" x14ac:dyDescent="0.2">
      <c r="C118" s="120"/>
    </row>
    <row r="119" spans="3:3" s="34" customFormat="1" x14ac:dyDescent="0.2">
      <c r="C119" s="120"/>
    </row>
    <row r="120" spans="3:3" s="34" customFormat="1" x14ac:dyDescent="0.2">
      <c r="C120" s="120"/>
    </row>
    <row r="121" spans="3:3" s="34" customFormat="1" x14ac:dyDescent="0.2">
      <c r="C121" s="120"/>
    </row>
    <row r="122" spans="3:3" s="34" customFormat="1" x14ac:dyDescent="0.2">
      <c r="C122" s="120"/>
    </row>
    <row r="123" spans="3:3" s="34" customFormat="1" x14ac:dyDescent="0.2">
      <c r="C123" s="120"/>
    </row>
    <row r="124" spans="3:3" s="34" customFormat="1" x14ac:dyDescent="0.2">
      <c r="C124" s="120"/>
    </row>
    <row r="125" spans="3:3" s="34" customFormat="1" x14ac:dyDescent="0.2">
      <c r="C125" s="120"/>
    </row>
    <row r="126" spans="3:3" s="34" customFormat="1" x14ac:dyDescent="0.2">
      <c r="C126" s="120"/>
    </row>
    <row r="127" spans="3:3" s="34" customFormat="1" x14ac:dyDescent="0.2">
      <c r="C127" s="120"/>
    </row>
    <row r="128" spans="3:3" s="34" customFormat="1" x14ac:dyDescent="0.2">
      <c r="C128" s="120"/>
    </row>
    <row r="129" spans="3:3" s="34" customFormat="1" x14ac:dyDescent="0.2">
      <c r="C129" s="120"/>
    </row>
    <row r="130" spans="3:3" s="34" customFormat="1" x14ac:dyDescent="0.2">
      <c r="C130" s="120"/>
    </row>
    <row r="131" spans="3:3" s="34" customFormat="1" x14ac:dyDescent="0.2">
      <c r="C131" s="120"/>
    </row>
    <row r="132" spans="3:3" s="34" customFormat="1" x14ac:dyDescent="0.2">
      <c r="C132" s="120"/>
    </row>
    <row r="133" spans="3:3" s="34" customFormat="1" x14ac:dyDescent="0.2">
      <c r="C133" s="120"/>
    </row>
    <row r="134" spans="3:3" s="34" customFormat="1" x14ac:dyDescent="0.2">
      <c r="C134" s="120"/>
    </row>
    <row r="135" spans="3:3" s="34" customFormat="1" x14ac:dyDescent="0.2">
      <c r="C135" s="120"/>
    </row>
    <row r="136" spans="3:3" s="34" customFormat="1" x14ac:dyDescent="0.2">
      <c r="C136" s="120"/>
    </row>
    <row r="137" spans="3:3" s="34" customFormat="1" x14ac:dyDescent="0.2">
      <c r="C137" s="120"/>
    </row>
    <row r="138" spans="3:3" s="34" customFormat="1" x14ac:dyDescent="0.2">
      <c r="C138" s="120"/>
    </row>
    <row r="139" spans="3:3" s="34" customFormat="1" x14ac:dyDescent="0.2">
      <c r="C139" s="120"/>
    </row>
    <row r="140" spans="3:3" s="34" customFormat="1" x14ac:dyDescent="0.2">
      <c r="C140" s="120"/>
    </row>
    <row r="141" spans="3:3" s="34" customFormat="1" x14ac:dyDescent="0.2">
      <c r="C141" s="120"/>
    </row>
    <row r="142" spans="3:3" s="34" customFormat="1" x14ac:dyDescent="0.2">
      <c r="C142" s="120"/>
    </row>
    <row r="143" spans="3:3" s="34" customFormat="1" x14ac:dyDescent="0.2">
      <c r="C143" s="120"/>
    </row>
    <row r="144" spans="3:3" s="34" customFormat="1" x14ac:dyDescent="0.2">
      <c r="C144" s="120"/>
    </row>
    <row r="145" spans="3:3" s="34" customFormat="1" x14ac:dyDescent="0.2">
      <c r="C145" s="120"/>
    </row>
    <row r="146" spans="3:3" s="34" customFormat="1" x14ac:dyDescent="0.2">
      <c r="C146" s="120"/>
    </row>
    <row r="147" spans="3:3" s="34" customFormat="1" x14ac:dyDescent="0.2">
      <c r="C147" s="120"/>
    </row>
    <row r="148" spans="3:3" s="34" customFormat="1" x14ac:dyDescent="0.2">
      <c r="C148" s="120"/>
    </row>
    <row r="149" spans="3:3" s="34" customFormat="1" x14ac:dyDescent="0.2">
      <c r="C149" s="120"/>
    </row>
    <row r="150" spans="3:3" s="34" customFormat="1" x14ac:dyDescent="0.2">
      <c r="C150" s="120"/>
    </row>
    <row r="151" spans="3:3" s="34" customFormat="1" x14ac:dyDescent="0.2">
      <c r="C151" s="120"/>
    </row>
    <row r="152" spans="3:3" s="34" customFormat="1" x14ac:dyDescent="0.2">
      <c r="C152" s="120"/>
    </row>
    <row r="153" spans="3:3" s="34" customFormat="1" x14ac:dyDescent="0.2">
      <c r="C153" s="120"/>
    </row>
    <row r="154" spans="3:3" s="34" customFormat="1" x14ac:dyDescent="0.2">
      <c r="C154" s="120"/>
    </row>
    <row r="155" spans="3:3" s="34" customFormat="1" x14ac:dyDescent="0.2">
      <c r="C155" s="120"/>
    </row>
    <row r="156" spans="3:3" s="34" customFormat="1" x14ac:dyDescent="0.2">
      <c r="C156" s="120"/>
    </row>
    <row r="157" spans="3:3" s="34" customFormat="1" x14ac:dyDescent="0.2">
      <c r="C157" s="120"/>
    </row>
    <row r="158" spans="3:3" s="34" customFormat="1" x14ac:dyDescent="0.2">
      <c r="C158" s="120"/>
    </row>
    <row r="159" spans="3:3" s="34" customFormat="1" x14ac:dyDescent="0.2">
      <c r="C159" s="120"/>
    </row>
    <row r="160" spans="3:3" s="34" customFormat="1" x14ac:dyDescent="0.2">
      <c r="C160" s="120"/>
    </row>
    <row r="161" spans="3:3" s="34" customFormat="1" x14ac:dyDescent="0.2">
      <c r="C161" s="120"/>
    </row>
    <row r="162" spans="3:3" s="34" customFormat="1" x14ac:dyDescent="0.2">
      <c r="C162" s="120"/>
    </row>
    <row r="163" spans="3:3" s="34" customFormat="1" x14ac:dyDescent="0.2">
      <c r="C163" s="120"/>
    </row>
    <row r="164" spans="3:3" s="34" customFormat="1" x14ac:dyDescent="0.2">
      <c r="C164" s="120"/>
    </row>
    <row r="165" spans="3:3" s="34" customFormat="1" x14ac:dyDescent="0.2">
      <c r="C165" s="120"/>
    </row>
    <row r="166" spans="3:3" s="34" customFormat="1" x14ac:dyDescent="0.2">
      <c r="C166" s="120"/>
    </row>
    <row r="167" spans="3:3" s="34" customFormat="1" x14ac:dyDescent="0.2">
      <c r="C167" s="120"/>
    </row>
    <row r="168" spans="3:3" s="34" customFormat="1" x14ac:dyDescent="0.2">
      <c r="C168" s="120"/>
    </row>
    <row r="169" spans="3:3" s="34" customFormat="1" x14ac:dyDescent="0.2">
      <c r="C169" s="120"/>
    </row>
    <row r="170" spans="3:3" s="34" customFormat="1" x14ac:dyDescent="0.2">
      <c r="C170" s="120"/>
    </row>
    <row r="171" spans="3:3" s="34" customFormat="1" x14ac:dyDescent="0.2">
      <c r="C171" s="120"/>
    </row>
    <row r="172" spans="3:3" s="34" customFormat="1" x14ac:dyDescent="0.2">
      <c r="C172" s="120"/>
    </row>
    <row r="173" spans="3:3" s="34" customFormat="1" x14ac:dyDescent="0.2">
      <c r="C173" s="120"/>
    </row>
    <row r="174" spans="3:3" s="34" customFormat="1" x14ac:dyDescent="0.2">
      <c r="C174" s="120"/>
    </row>
    <row r="175" spans="3:3" s="34" customFormat="1" x14ac:dyDescent="0.2">
      <c r="C175" s="120"/>
    </row>
    <row r="176" spans="3:3" s="34" customFormat="1" x14ac:dyDescent="0.2">
      <c r="C176" s="120"/>
    </row>
    <row r="177" spans="3:3" s="34" customFormat="1" x14ac:dyDescent="0.2">
      <c r="C177" s="120"/>
    </row>
    <row r="178" spans="3:3" s="34" customFormat="1" x14ac:dyDescent="0.2">
      <c r="C178" s="120"/>
    </row>
    <row r="179" spans="3:3" s="34" customFormat="1" x14ac:dyDescent="0.2">
      <c r="C179" s="120"/>
    </row>
    <row r="180" spans="3:3" s="34" customFormat="1" x14ac:dyDescent="0.2">
      <c r="C180" s="120"/>
    </row>
    <row r="181" spans="3:3" s="34" customFormat="1" x14ac:dyDescent="0.2">
      <c r="C181" s="120"/>
    </row>
    <row r="182" spans="3:3" s="34" customFormat="1" x14ac:dyDescent="0.2">
      <c r="C182" s="120"/>
    </row>
    <row r="183" spans="3:3" s="34" customFormat="1" x14ac:dyDescent="0.2">
      <c r="C183" s="120"/>
    </row>
    <row r="184" spans="3:3" s="34" customFormat="1" x14ac:dyDescent="0.2">
      <c r="C184" s="120"/>
    </row>
    <row r="185" spans="3:3" s="34" customFormat="1" x14ac:dyDescent="0.2">
      <c r="C185" s="120"/>
    </row>
    <row r="186" spans="3:3" s="34" customFormat="1" x14ac:dyDescent="0.2">
      <c r="C186" s="120"/>
    </row>
    <row r="187" spans="3:3" s="34" customFormat="1" x14ac:dyDescent="0.2">
      <c r="C187" s="120"/>
    </row>
    <row r="188" spans="3:3" s="34" customFormat="1" x14ac:dyDescent="0.2">
      <c r="C188" s="120"/>
    </row>
    <row r="189" spans="3:3" s="34" customFormat="1" x14ac:dyDescent="0.2">
      <c r="C189" s="120"/>
    </row>
    <row r="190" spans="3:3" s="34" customFormat="1" x14ac:dyDescent="0.2">
      <c r="C190" s="120"/>
    </row>
    <row r="191" spans="3:3" s="34" customFormat="1" x14ac:dyDescent="0.2">
      <c r="C191" s="120"/>
    </row>
    <row r="192" spans="3:3" s="34" customFormat="1" x14ac:dyDescent="0.2">
      <c r="C192" s="120"/>
    </row>
    <row r="193" spans="3:3" s="34" customFormat="1" x14ac:dyDescent="0.2">
      <c r="C193" s="120"/>
    </row>
    <row r="194" spans="3:3" s="34" customFormat="1" x14ac:dyDescent="0.2">
      <c r="C194" s="120"/>
    </row>
    <row r="195" spans="3:3" s="34" customFormat="1" x14ac:dyDescent="0.2">
      <c r="C195" s="120"/>
    </row>
    <row r="196" spans="3:3" s="34" customFormat="1" x14ac:dyDescent="0.2">
      <c r="C196" s="120"/>
    </row>
    <row r="197" spans="3:3" s="34" customFormat="1" x14ac:dyDescent="0.2">
      <c r="C197" s="120"/>
    </row>
    <row r="198" spans="3:3" s="34" customFormat="1" x14ac:dyDescent="0.2">
      <c r="C198" s="120"/>
    </row>
    <row r="199" spans="3:3" s="34" customFormat="1" x14ac:dyDescent="0.2">
      <c r="C199" s="120"/>
    </row>
    <row r="200" spans="3:3" s="34" customFormat="1" x14ac:dyDescent="0.2">
      <c r="C200" s="120"/>
    </row>
    <row r="201" spans="3:3" s="34" customFormat="1" x14ac:dyDescent="0.2">
      <c r="C201" s="120"/>
    </row>
    <row r="202" spans="3:3" s="34" customFormat="1" x14ac:dyDescent="0.2">
      <c r="C202" s="120"/>
    </row>
    <row r="203" spans="3:3" s="34" customFormat="1" x14ac:dyDescent="0.2">
      <c r="C203" s="120"/>
    </row>
    <row r="204" spans="3:3" s="34" customFormat="1" x14ac:dyDescent="0.2">
      <c r="C204" s="120"/>
    </row>
    <row r="205" spans="3:3" s="34" customFormat="1" x14ac:dyDescent="0.2">
      <c r="C205" s="120"/>
    </row>
    <row r="206" spans="3:3" s="34" customFormat="1" x14ac:dyDescent="0.2">
      <c r="C206" s="120"/>
    </row>
    <row r="207" spans="3:3" s="34" customFormat="1" x14ac:dyDescent="0.2">
      <c r="C207" s="120"/>
    </row>
    <row r="208" spans="3:3" s="34" customFormat="1" x14ac:dyDescent="0.2">
      <c r="C208" s="120"/>
    </row>
    <row r="209" spans="3:3" s="34" customFormat="1" x14ac:dyDescent="0.2">
      <c r="C209" s="120"/>
    </row>
    <row r="210" spans="3:3" s="34" customFormat="1" x14ac:dyDescent="0.2">
      <c r="C210" s="120"/>
    </row>
    <row r="211" spans="3:3" s="34" customFormat="1" x14ac:dyDescent="0.2">
      <c r="C211" s="120"/>
    </row>
    <row r="212" spans="3:3" s="34" customFormat="1" x14ac:dyDescent="0.2">
      <c r="C212" s="120"/>
    </row>
    <row r="213" spans="3:3" s="34" customFormat="1" x14ac:dyDescent="0.2">
      <c r="C213" s="120"/>
    </row>
    <row r="214" spans="3:3" s="34" customFormat="1" x14ac:dyDescent="0.2">
      <c r="C214" s="120"/>
    </row>
    <row r="215" spans="3:3" s="34" customFormat="1" x14ac:dyDescent="0.2">
      <c r="C215" s="120"/>
    </row>
    <row r="216" spans="3:3" s="34" customFormat="1" x14ac:dyDescent="0.2">
      <c r="C216" s="120"/>
    </row>
    <row r="217" spans="3:3" s="34" customFormat="1" x14ac:dyDescent="0.2">
      <c r="C217" s="120"/>
    </row>
    <row r="218" spans="3:3" s="34" customFormat="1" x14ac:dyDescent="0.2">
      <c r="C218" s="120"/>
    </row>
    <row r="219" spans="3:3" s="34" customFormat="1" x14ac:dyDescent="0.2">
      <c r="C219" s="120"/>
    </row>
    <row r="220" spans="3:3" s="34" customFormat="1" x14ac:dyDescent="0.2">
      <c r="C220" s="120"/>
    </row>
    <row r="221" spans="3:3" s="34" customFormat="1" x14ac:dyDescent="0.2">
      <c r="C221" s="120"/>
    </row>
    <row r="222" spans="3:3" s="34" customFormat="1" x14ac:dyDescent="0.2">
      <c r="C222" s="120"/>
    </row>
    <row r="223" spans="3:3" s="34" customFormat="1" x14ac:dyDescent="0.2">
      <c r="C223" s="120"/>
    </row>
    <row r="224" spans="3:3" s="34" customFormat="1" x14ac:dyDescent="0.2">
      <c r="C224" s="120"/>
    </row>
    <row r="225" spans="3:3" s="34" customFormat="1" x14ac:dyDescent="0.2">
      <c r="C225" s="120"/>
    </row>
    <row r="226" spans="3:3" s="34" customFormat="1" x14ac:dyDescent="0.2">
      <c r="C226" s="120"/>
    </row>
    <row r="227" spans="3:3" s="34" customFormat="1" x14ac:dyDescent="0.2">
      <c r="C227" s="120"/>
    </row>
    <row r="228" spans="3:3" s="34" customFormat="1" x14ac:dyDescent="0.2">
      <c r="C228" s="120"/>
    </row>
    <row r="229" spans="3:3" s="34" customFormat="1" x14ac:dyDescent="0.2">
      <c r="C229" s="120"/>
    </row>
    <row r="230" spans="3:3" s="34" customFormat="1" x14ac:dyDescent="0.2">
      <c r="C230" s="120"/>
    </row>
    <row r="231" spans="3:3" s="34" customFormat="1" x14ac:dyDescent="0.2">
      <c r="C231" s="120"/>
    </row>
    <row r="232" spans="3:3" s="34" customFormat="1" x14ac:dyDescent="0.2">
      <c r="C232" s="120"/>
    </row>
    <row r="233" spans="3:3" s="34" customFormat="1" x14ac:dyDescent="0.2">
      <c r="C233" s="120"/>
    </row>
    <row r="234" spans="3:3" s="34" customFormat="1" x14ac:dyDescent="0.2">
      <c r="C234" s="120"/>
    </row>
    <row r="235" spans="3:3" s="34" customFormat="1" x14ac:dyDescent="0.2">
      <c r="C235" s="120"/>
    </row>
    <row r="236" spans="3:3" s="34" customFormat="1" x14ac:dyDescent="0.2">
      <c r="C236" s="120"/>
    </row>
    <row r="237" spans="3:3" s="34" customFormat="1" x14ac:dyDescent="0.2">
      <c r="C237" s="120"/>
    </row>
    <row r="238" spans="3:3" s="34" customFormat="1" x14ac:dyDescent="0.2">
      <c r="C238" s="120"/>
    </row>
    <row r="239" spans="3:3" s="34" customFormat="1" x14ac:dyDescent="0.2">
      <c r="C239" s="120"/>
    </row>
    <row r="240" spans="3:3" s="34" customFormat="1" x14ac:dyDescent="0.2">
      <c r="C240" s="120"/>
    </row>
    <row r="241" spans="3:3" s="34" customFormat="1" x14ac:dyDescent="0.2">
      <c r="C241" s="120"/>
    </row>
    <row r="242" spans="3:3" s="34" customFormat="1" x14ac:dyDescent="0.2">
      <c r="C242" s="120"/>
    </row>
    <row r="243" spans="3:3" s="34" customFormat="1" x14ac:dyDescent="0.2">
      <c r="C243" s="120"/>
    </row>
    <row r="244" spans="3:3" s="34" customFormat="1" x14ac:dyDescent="0.2">
      <c r="C244" s="120"/>
    </row>
    <row r="245" spans="3:3" s="34" customFormat="1" x14ac:dyDescent="0.2">
      <c r="C245" s="120"/>
    </row>
    <row r="246" spans="3:3" s="34" customFormat="1" x14ac:dyDescent="0.2">
      <c r="C246" s="120"/>
    </row>
    <row r="247" spans="3:3" s="34" customFormat="1" x14ac:dyDescent="0.2">
      <c r="C247" s="120"/>
    </row>
    <row r="248" spans="3:3" s="34" customFormat="1" x14ac:dyDescent="0.2">
      <c r="C248" s="120"/>
    </row>
    <row r="249" spans="3:3" s="34" customFormat="1" x14ac:dyDescent="0.2">
      <c r="C249" s="120"/>
    </row>
    <row r="250" spans="3:3" s="34" customFormat="1" x14ac:dyDescent="0.2">
      <c r="C250" s="120"/>
    </row>
    <row r="251" spans="3:3" s="34" customFormat="1" x14ac:dyDescent="0.2">
      <c r="C251" s="120"/>
    </row>
    <row r="252" spans="3:3" s="34" customFormat="1" x14ac:dyDescent="0.2">
      <c r="C252" s="120"/>
    </row>
    <row r="253" spans="3:3" s="34" customFormat="1" x14ac:dyDescent="0.2">
      <c r="C253" s="120"/>
    </row>
    <row r="254" spans="3:3" s="34" customFormat="1" x14ac:dyDescent="0.2">
      <c r="C254" s="120"/>
    </row>
    <row r="255" spans="3:3" s="34" customFormat="1" x14ac:dyDescent="0.2">
      <c r="C255" s="120"/>
    </row>
    <row r="256" spans="3:3" s="34" customFormat="1" x14ac:dyDescent="0.2">
      <c r="C256" s="120"/>
    </row>
    <row r="257" spans="3:3" s="34" customFormat="1" x14ac:dyDescent="0.2">
      <c r="C257" s="120"/>
    </row>
    <row r="258" spans="3:3" s="34" customFormat="1" x14ac:dyDescent="0.2">
      <c r="C258" s="120"/>
    </row>
    <row r="259" spans="3:3" s="34" customFormat="1" x14ac:dyDescent="0.2">
      <c r="C259" s="120"/>
    </row>
    <row r="260" spans="3:3" s="34" customFormat="1" x14ac:dyDescent="0.2">
      <c r="C260" s="120"/>
    </row>
    <row r="261" spans="3:3" s="34" customFormat="1" x14ac:dyDescent="0.2">
      <c r="C261" s="120"/>
    </row>
    <row r="262" spans="3:3" s="34" customFormat="1" x14ac:dyDescent="0.2">
      <c r="C262" s="120"/>
    </row>
    <row r="263" spans="3:3" s="34" customFormat="1" x14ac:dyDescent="0.2">
      <c r="C263" s="120"/>
    </row>
    <row r="264" spans="3:3" s="34" customFormat="1" x14ac:dyDescent="0.2">
      <c r="C264" s="120"/>
    </row>
    <row r="265" spans="3:3" s="34" customFormat="1" x14ac:dyDescent="0.2">
      <c r="C265" s="120"/>
    </row>
    <row r="266" spans="3:3" s="34" customFormat="1" x14ac:dyDescent="0.2">
      <c r="C266" s="120"/>
    </row>
    <row r="267" spans="3:3" s="34" customFormat="1" x14ac:dyDescent="0.2">
      <c r="C267" s="120"/>
    </row>
    <row r="268" spans="3:3" s="34" customFormat="1" x14ac:dyDescent="0.2">
      <c r="C268" s="120"/>
    </row>
    <row r="269" spans="3:3" s="34" customFormat="1" x14ac:dyDescent="0.2">
      <c r="C269" s="120"/>
    </row>
    <row r="270" spans="3:3" s="34" customFormat="1" x14ac:dyDescent="0.2">
      <c r="C270" s="120"/>
    </row>
    <row r="271" spans="3:3" s="34" customFormat="1" x14ac:dyDescent="0.2">
      <c r="C271" s="120"/>
    </row>
    <row r="272" spans="3:3" s="34" customFormat="1" x14ac:dyDescent="0.2">
      <c r="C272" s="120"/>
    </row>
    <row r="273" spans="3:3" s="34" customFormat="1" x14ac:dyDescent="0.2">
      <c r="C273" s="120"/>
    </row>
    <row r="274" spans="3:3" s="34" customFormat="1" x14ac:dyDescent="0.2">
      <c r="C274" s="120"/>
    </row>
    <row r="275" spans="3:3" s="34" customFormat="1" x14ac:dyDescent="0.2">
      <c r="C275" s="120"/>
    </row>
    <row r="276" spans="3:3" s="34" customFormat="1" x14ac:dyDescent="0.2">
      <c r="C276" s="120"/>
    </row>
    <row r="277" spans="3:3" s="34" customFormat="1" x14ac:dyDescent="0.2">
      <c r="C277" s="120"/>
    </row>
    <row r="278" spans="3:3" s="34" customFormat="1" x14ac:dyDescent="0.2">
      <c r="C278" s="120"/>
    </row>
    <row r="279" spans="3:3" s="34" customFormat="1" x14ac:dyDescent="0.2">
      <c r="C279" s="120"/>
    </row>
    <row r="280" spans="3:3" s="34" customFormat="1" x14ac:dyDescent="0.2">
      <c r="C280" s="120"/>
    </row>
    <row r="281" spans="3:3" s="34" customFormat="1" x14ac:dyDescent="0.2">
      <c r="C281" s="120"/>
    </row>
    <row r="282" spans="3:3" s="34" customFormat="1" x14ac:dyDescent="0.2">
      <c r="C282" s="120"/>
    </row>
    <row r="283" spans="3:3" s="34" customFormat="1" x14ac:dyDescent="0.2">
      <c r="C283" s="120"/>
    </row>
    <row r="284" spans="3:3" s="34" customFormat="1" x14ac:dyDescent="0.2">
      <c r="C284" s="120"/>
    </row>
    <row r="285" spans="3:3" s="34" customFormat="1" x14ac:dyDescent="0.2">
      <c r="C285" s="120"/>
    </row>
    <row r="286" spans="3:3" s="34" customFormat="1" x14ac:dyDescent="0.2">
      <c r="C286" s="120"/>
    </row>
    <row r="287" spans="3:3" s="34" customFormat="1" x14ac:dyDescent="0.2">
      <c r="C287" s="120"/>
    </row>
    <row r="288" spans="3:3" s="34" customFormat="1" x14ac:dyDescent="0.2">
      <c r="C288" s="120"/>
    </row>
    <row r="289" spans="3:3" s="34" customFormat="1" x14ac:dyDescent="0.2">
      <c r="C289" s="120"/>
    </row>
    <row r="290" spans="3:3" s="34" customFormat="1" x14ac:dyDescent="0.2">
      <c r="C290" s="120"/>
    </row>
    <row r="291" spans="3:3" s="34" customFormat="1" x14ac:dyDescent="0.2">
      <c r="C291" s="120"/>
    </row>
    <row r="292" spans="3:3" s="34" customFormat="1" x14ac:dyDescent="0.2">
      <c r="C292" s="120"/>
    </row>
    <row r="293" spans="3:3" s="34" customFormat="1" x14ac:dyDescent="0.2">
      <c r="C293" s="120"/>
    </row>
    <row r="294" spans="3:3" s="34" customFormat="1" x14ac:dyDescent="0.2">
      <c r="C294" s="120"/>
    </row>
    <row r="295" spans="3:3" s="34" customFormat="1" x14ac:dyDescent="0.2">
      <c r="C295" s="120"/>
    </row>
    <row r="296" spans="3:3" s="34" customFormat="1" x14ac:dyDescent="0.2">
      <c r="C296" s="120"/>
    </row>
    <row r="297" spans="3:3" s="34" customFormat="1" x14ac:dyDescent="0.2">
      <c r="C297" s="120"/>
    </row>
    <row r="298" spans="3:3" s="34" customFormat="1" x14ac:dyDescent="0.2">
      <c r="C298" s="120"/>
    </row>
    <row r="299" spans="3:3" s="34" customFormat="1" x14ac:dyDescent="0.2">
      <c r="C299" s="120"/>
    </row>
    <row r="300" spans="3:3" s="34" customFormat="1" x14ac:dyDescent="0.2">
      <c r="C300" s="120"/>
    </row>
    <row r="301" spans="3:3" s="34" customFormat="1" x14ac:dyDescent="0.2">
      <c r="C301" s="120"/>
    </row>
    <row r="302" spans="3:3" s="34" customFormat="1" x14ac:dyDescent="0.2">
      <c r="C302" s="120"/>
    </row>
    <row r="303" spans="3:3" s="34" customFormat="1" x14ac:dyDescent="0.2">
      <c r="C303" s="120"/>
    </row>
    <row r="304" spans="3:3" s="34" customFormat="1" x14ac:dyDescent="0.2">
      <c r="C304" s="120"/>
    </row>
    <row r="305" spans="3:3" s="34" customFormat="1" x14ac:dyDescent="0.2">
      <c r="C305" s="120"/>
    </row>
    <row r="306" spans="3:3" s="34" customFormat="1" x14ac:dyDescent="0.2">
      <c r="C306" s="120"/>
    </row>
    <row r="307" spans="3:3" s="34" customFormat="1" x14ac:dyDescent="0.2">
      <c r="C307" s="120"/>
    </row>
    <row r="308" spans="3:3" s="34" customFormat="1" x14ac:dyDescent="0.2">
      <c r="C308" s="120"/>
    </row>
    <row r="309" spans="3:3" s="34" customFormat="1" x14ac:dyDescent="0.2">
      <c r="C309" s="120"/>
    </row>
    <row r="310" spans="3:3" s="34" customFormat="1" x14ac:dyDescent="0.2">
      <c r="C310" s="120"/>
    </row>
    <row r="311" spans="3:3" s="34" customFormat="1" x14ac:dyDescent="0.2">
      <c r="C311" s="120"/>
    </row>
    <row r="312" spans="3:3" s="34" customFormat="1" x14ac:dyDescent="0.2">
      <c r="C312" s="120"/>
    </row>
    <row r="313" spans="3:3" s="34" customFormat="1" x14ac:dyDescent="0.2">
      <c r="C313" s="120"/>
    </row>
    <row r="314" spans="3:3" s="34" customFormat="1" x14ac:dyDescent="0.2">
      <c r="C314" s="120"/>
    </row>
    <row r="315" spans="3:3" s="34" customFormat="1" x14ac:dyDescent="0.2">
      <c r="C315" s="120"/>
    </row>
    <row r="316" spans="3:3" s="34" customFormat="1" x14ac:dyDescent="0.2">
      <c r="C316" s="120"/>
    </row>
    <row r="317" spans="3:3" s="34" customFormat="1" x14ac:dyDescent="0.2">
      <c r="C317" s="120"/>
    </row>
    <row r="318" spans="3:3" s="34" customFormat="1" x14ac:dyDescent="0.2">
      <c r="C318" s="120"/>
    </row>
    <row r="319" spans="3:3" s="34" customFormat="1" x14ac:dyDescent="0.2">
      <c r="C319" s="120"/>
    </row>
    <row r="320" spans="3:3" s="34" customFormat="1" x14ac:dyDescent="0.2">
      <c r="C320" s="120"/>
    </row>
    <row r="321" spans="3:3" s="34" customFormat="1" x14ac:dyDescent="0.2">
      <c r="C321" s="120"/>
    </row>
    <row r="322" spans="3:3" s="34" customFormat="1" x14ac:dyDescent="0.2">
      <c r="C322" s="120"/>
    </row>
    <row r="323" spans="3:3" s="34" customFormat="1" x14ac:dyDescent="0.2">
      <c r="C323" s="120"/>
    </row>
    <row r="324" spans="3:3" s="34" customFormat="1" x14ac:dyDescent="0.2">
      <c r="C324" s="120"/>
    </row>
    <row r="325" spans="3:3" s="34" customFormat="1" x14ac:dyDescent="0.2">
      <c r="C325" s="120"/>
    </row>
    <row r="326" spans="3:3" s="34" customFormat="1" x14ac:dyDescent="0.2">
      <c r="C326" s="120"/>
    </row>
    <row r="327" spans="3:3" s="34" customFormat="1" x14ac:dyDescent="0.2">
      <c r="C327" s="120"/>
    </row>
    <row r="328" spans="3:3" s="34" customFormat="1" x14ac:dyDescent="0.2">
      <c r="C328" s="120"/>
    </row>
    <row r="329" spans="3:3" s="34" customFormat="1" x14ac:dyDescent="0.2">
      <c r="C329" s="120"/>
    </row>
    <row r="330" spans="3:3" s="34" customFormat="1" x14ac:dyDescent="0.2">
      <c r="C330" s="120"/>
    </row>
    <row r="331" spans="3:3" s="34" customFormat="1" x14ac:dyDescent="0.2">
      <c r="C331" s="120"/>
    </row>
    <row r="332" spans="3:3" s="34" customFormat="1" x14ac:dyDescent="0.2">
      <c r="C332" s="120"/>
    </row>
    <row r="333" spans="3:3" s="34" customFormat="1" x14ac:dyDescent="0.2">
      <c r="C333" s="120"/>
    </row>
    <row r="334" spans="3:3" s="34" customFormat="1" x14ac:dyDescent="0.2">
      <c r="C334" s="120"/>
    </row>
    <row r="335" spans="3:3" s="34" customFormat="1" x14ac:dyDescent="0.2">
      <c r="C335" s="120"/>
    </row>
    <row r="336" spans="3:3" s="34" customFormat="1" x14ac:dyDescent="0.2">
      <c r="C336" s="120"/>
    </row>
    <row r="337" spans="3:3" s="34" customFormat="1" x14ac:dyDescent="0.2">
      <c r="C337" s="120"/>
    </row>
    <row r="338" spans="3:3" s="34" customFormat="1" x14ac:dyDescent="0.2">
      <c r="C338" s="120"/>
    </row>
    <row r="339" spans="3:3" s="34" customFormat="1" x14ac:dyDescent="0.2">
      <c r="C339" s="120"/>
    </row>
    <row r="340" spans="3:3" s="34" customFormat="1" x14ac:dyDescent="0.2">
      <c r="C340" s="120"/>
    </row>
    <row r="341" spans="3:3" s="34" customFormat="1" x14ac:dyDescent="0.2">
      <c r="C341" s="120"/>
    </row>
    <row r="342" spans="3:3" s="34" customFormat="1" x14ac:dyDescent="0.2">
      <c r="C342" s="120"/>
    </row>
    <row r="343" spans="3:3" s="34" customFormat="1" x14ac:dyDescent="0.2">
      <c r="C343" s="120"/>
    </row>
    <row r="344" spans="3:3" s="34" customFormat="1" x14ac:dyDescent="0.2">
      <c r="C344" s="120"/>
    </row>
    <row r="345" spans="3:3" s="34" customFormat="1" x14ac:dyDescent="0.2">
      <c r="C345" s="120"/>
    </row>
    <row r="346" spans="3:3" s="34" customFormat="1" x14ac:dyDescent="0.2">
      <c r="C346" s="120"/>
    </row>
    <row r="347" spans="3:3" s="34" customFormat="1" x14ac:dyDescent="0.2">
      <c r="C347" s="120"/>
    </row>
    <row r="348" spans="3:3" s="34" customFormat="1" x14ac:dyDescent="0.2">
      <c r="C348" s="120"/>
    </row>
    <row r="349" spans="3:3" s="34" customFormat="1" x14ac:dyDescent="0.2">
      <c r="C349" s="120"/>
    </row>
    <row r="350" spans="3:3" s="34" customFormat="1" x14ac:dyDescent="0.2">
      <c r="C350" s="120"/>
    </row>
    <row r="351" spans="3:3" s="34" customFormat="1" x14ac:dyDescent="0.2">
      <c r="C351" s="120"/>
    </row>
    <row r="352" spans="3:3" s="34" customFormat="1" x14ac:dyDescent="0.2">
      <c r="C352" s="120"/>
    </row>
    <row r="353" spans="2:9" s="34" customFormat="1" x14ac:dyDescent="0.2">
      <c r="C353" s="120"/>
    </row>
    <row r="354" spans="2:9" s="34" customFormat="1" x14ac:dyDescent="0.2">
      <c r="C354" s="120"/>
    </row>
    <row r="355" spans="2:9" s="34" customFormat="1" x14ac:dyDescent="0.2">
      <c r="C355" s="120"/>
    </row>
    <row r="356" spans="2:9" s="34" customFormat="1" x14ac:dyDescent="0.2">
      <c r="C356" s="120"/>
    </row>
    <row r="357" spans="2:9" x14ac:dyDescent="0.2">
      <c r="B357" s="34"/>
      <c r="C357" s="120"/>
      <c r="D357" s="34"/>
      <c r="E357" s="34"/>
      <c r="F357" s="34"/>
      <c r="G357" s="34"/>
      <c r="H357" s="34"/>
      <c r="I357" s="34"/>
    </row>
  </sheetData>
  <sheetProtection algorithmName="SHA-512" hashValue="COQ2+BJHka38lfcOAHbbn3p+rGT4DOv/vAkUxZCNsO/g+oj+yf584w5adZS+gK0X9CmMCbhMHE4VdyUUbCxMMQ==" saltValue="D4vMw30R4FLblWQCRGAVvA==" spinCount="100000" sheet="1" objects="1" scenarios="1" formatCells="0" formatColumns="0" formatRows="0"/>
  <mergeCells count="17">
    <mergeCell ref="B36:C36"/>
    <mergeCell ref="B8:I8"/>
    <mergeCell ref="B24:C24"/>
    <mergeCell ref="B30:C30"/>
    <mergeCell ref="B34:C34"/>
    <mergeCell ref="B20:C20"/>
    <mergeCell ref="B22:C22"/>
    <mergeCell ref="B13:I13"/>
    <mergeCell ref="B71:C71"/>
    <mergeCell ref="B69:C69"/>
    <mergeCell ref="B44:C44"/>
    <mergeCell ref="B65:C65"/>
    <mergeCell ref="B42:I42"/>
    <mergeCell ref="B57:I57"/>
    <mergeCell ref="B59:C59"/>
    <mergeCell ref="B48:C48"/>
    <mergeCell ref="B46:C46"/>
  </mergeCells>
  <conditionalFormatting sqref="H15">
    <cfRule type="containsText" dxfId="5" priority="4" operator="containsText" text="Introduce value">
      <formula>NOT(ISERROR(SEARCH("Introduce value",#REF!)))</formula>
    </cfRule>
  </conditionalFormatting>
  <conditionalFormatting sqref="H10:H14">
    <cfRule type="containsText" dxfId="4" priority="3" operator="containsText" text="Introduce value">
      <formula>NOT(ISERROR(SEARCH("Introduce value",#REF!)))</formula>
    </cfRule>
  </conditionalFormatting>
  <dataValidations count="2">
    <dataValidation type="list" allowBlank="1" showInputMessage="1" showErrorMessage="1" sqref="F26">
      <formula1>Rodenticide_gas</formula1>
    </dataValidation>
    <dataValidation type="list" allowBlank="1" showInputMessage="1" showErrorMessage="1" sqref="C38">
      <formula1>AI_VapourPressure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'Pick-lists &amp; Defaults'!$B$23:$B$27</xm:f>
          </x14:formula1>
          <xm:sqref>F20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40"/>
  <sheetViews>
    <sheetView zoomScaleNormal="100" workbookViewId="0"/>
  </sheetViews>
  <sheetFormatPr defaultColWidth="8.75" defaultRowHeight="12.75" x14ac:dyDescent="0.2"/>
  <cols>
    <col min="1" max="1" width="1.625" style="34" customWidth="1"/>
    <col min="2" max="2" width="45.625" style="40" customWidth="1"/>
    <col min="3" max="3" width="1.625" style="40" customWidth="1"/>
    <col min="4" max="4" width="15.625" style="40" customWidth="1"/>
    <col min="5" max="5" width="1.625" style="40" customWidth="1"/>
    <col min="6" max="6" width="20.625" style="40" customWidth="1"/>
    <col min="7" max="8" width="10.625" style="40" customWidth="1"/>
    <col min="9" max="9" width="65.625" style="40" customWidth="1"/>
    <col min="10" max="68" width="8.75" style="34"/>
    <col min="69" max="16384" width="8.75" style="40"/>
  </cols>
  <sheetData>
    <row r="1" spans="1:68" x14ac:dyDescent="0.2">
      <c r="A1" s="36"/>
      <c r="B1" s="36"/>
      <c r="C1" s="36"/>
      <c r="D1" s="36"/>
      <c r="E1" s="36"/>
      <c r="F1" s="36"/>
      <c r="G1" s="36"/>
      <c r="H1" s="36"/>
      <c r="I1" s="36"/>
    </row>
    <row r="2" spans="1:68" ht="19.5" x14ac:dyDescent="0.2">
      <c r="A2" s="36"/>
      <c r="B2" s="37" t="s">
        <v>25</v>
      </c>
      <c r="C2" s="37"/>
      <c r="D2" s="37"/>
      <c r="E2" s="37"/>
      <c r="F2" s="37"/>
      <c r="G2" s="37"/>
      <c r="H2" s="37"/>
      <c r="I2" s="36"/>
    </row>
    <row r="3" spans="1:68" ht="19.5" x14ac:dyDescent="0.2">
      <c r="A3" s="36"/>
      <c r="B3" s="37"/>
      <c r="C3" s="37"/>
      <c r="D3" s="37"/>
      <c r="E3" s="37"/>
      <c r="F3" s="37"/>
      <c r="G3" s="37"/>
      <c r="H3" s="37"/>
      <c r="I3" s="36"/>
    </row>
    <row r="4" spans="1:68" x14ac:dyDescent="0.2">
      <c r="A4" s="36"/>
      <c r="B4" s="41"/>
      <c r="C4" s="41"/>
      <c r="D4" s="36"/>
      <c r="E4" s="36"/>
      <c r="F4" s="36"/>
      <c r="G4" s="36"/>
      <c r="H4" s="36"/>
      <c r="I4" s="36"/>
    </row>
    <row r="5" spans="1:68" ht="18" x14ac:dyDescent="0.2">
      <c r="A5" s="36"/>
      <c r="B5" s="43" t="s">
        <v>166</v>
      </c>
      <c r="C5" s="44"/>
      <c r="D5" s="45"/>
      <c r="E5" s="45"/>
      <c r="F5" s="45"/>
      <c r="G5" s="45"/>
      <c r="H5" s="45"/>
      <c r="I5" s="45"/>
    </row>
    <row r="6" spans="1:68" x14ac:dyDescent="0.2">
      <c r="A6" s="36"/>
      <c r="B6" s="47"/>
      <c r="C6" s="47"/>
      <c r="D6" s="47"/>
      <c r="E6" s="47"/>
      <c r="F6" s="47"/>
      <c r="G6" s="47"/>
      <c r="H6" s="47"/>
      <c r="I6" s="47"/>
      <c r="AU6" s="40"/>
      <c r="AV6" s="40"/>
      <c r="AW6" s="40"/>
      <c r="AX6" s="40"/>
      <c r="AY6" s="40"/>
      <c r="AZ6" s="40"/>
      <c r="BA6" s="40"/>
      <c r="BB6" s="40"/>
      <c r="BC6" s="40"/>
      <c r="BD6" s="40"/>
      <c r="BE6" s="40"/>
      <c r="BF6" s="40"/>
      <c r="BG6" s="40"/>
      <c r="BH6" s="40"/>
      <c r="BI6" s="40"/>
      <c r="BJ6" s="40"/>
      <c r="BK6" s="40"/>
      <c r="BL6" s="40"/>
      <c r="BM6" s="40"/>
      <c r="BN6" s="40"/>
      <c r="BO6" s="40"/>
      <c r="BP6" s="40"/>
    </row>
    <row r="7" spans="1:68" s="52" customFormat="1" ht="14.25" x14ac:dyDescent="0.2">
      <c r="A7" s="48"/>
      <c r="B7" s="49" t="s">
        <v>68</v>
      </c>
      <c r="C7" s="50"/>
      <c r="D7" s="50"/>
      <c r="E7" s="50"/>
      <c r="F7" s="50"/>
      <c r="G7" s="50"/>
      <c r="H7" s="50"/>
      <c r="I7" s="50"/>
      <c r="J7" s="48"/>
      <c r="K7" s="48"/>
      <c r="L7" s="48"/>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row>
    <row r="8" spans="1:68" s="34" customFormat="1" ht="30.75" customHeight="1" x14ac:dyDescent="0.2">
      <c r="B8" s="183" t="s">
        <v>63</v>
      </c>
      <c r="C8" s="183"/>
      <c r="D8" s="183"/>
      <c r="E8" s="183"/>
      <c r="F8" s="183"/>
      <c r="G8" s="183"/>
      <c r="H8" s="183"/>
      <c r="I8" s="183"/>
      <c r="J8" s="123"/>
      <c r="K8" s="53"/>
      <c r="L8" s="53"/>
    </row>
    <row r="9" spans="1:68" s="34" customFormat="1" ht="15" x14ac:dyDescent="0.2">
      <c r="A9" s="36"/>
      <c r="B9" s="93"/>
      <c r="C9" s="114"/>
      <c r="D9" s="93"/>
      <c r="E9" s="95"/>
      <c r="F9" s="95"/>
      <c r="G9" s="96"/>
      <c r="H9" s="96"/>
      <c r="I9" s="96"/>
      <c r="J9" s="36"/>
      <c r="K9" s="36"/>
      <c r="L9" s="36"/>
    </row>
    <row r="10" spans="1:68" x14ac:dyDescent="0.2">
      <c r="A10" s="36"/>
      <c r="B10" s="56" t="s">
        <v>33</v>
      </c>
      <c r="C10" s="57"/>
      <c r="D10" s="36"/>
      <c r="E10" s="36"/>
      <c r="F10" s="36"/>
      <c r="G10" s="36"/>
      <c r="H10" s="36"/>
      <c r="I10" s="39"/>
    </row>
    <row r="11" spans="1:68" x14ac:dyDescent="0.2">
      <c r="A11" s="36"/>
      <c r="B11" s="48" t="s">
        <v>238</v>
      </c>
      <c r="C11" s="57"/>
      <c r="D11" s="36"/>
      <c r="E11" s="36"/>
      <c r="F11" s="36"/>
      <c r="G11" s="36"/>
      <c r="H11" s="36"/>
      <c r="I11" s="39"/>
      <c r="AT11" s="40"/>
      <c r="AU11" s="40"/>
      <c r="AV11" s="40"/>
      <c r="AW11" s="40"/>
      <c r="AX11" s="40"/>
      <c r="AY11" s="40"/>
      <c r="AZ11" s="40"/>
      <c r="BA11" s="40"/>
      <c r="BB11" s="40"/>
      <c r="BC11" s="40"/>
      <c r="BD11" s="40"/>
      <c r="BE11" s="40"/>
      <c r="BF11" s="40"/>
      <c r="BG11" s="40"/>
      <c r="BH11" s="40"/>
      <c r="BI11" s="40"/>
      <c r="BJ11" s="40"/>
      <c r="BK11" s="40"/>
      <c r="BL11" s="40"/>
      <c r="BM11" s="40"/>
      <c r="BN11" s="40"/>
      <c r="BO11" s="40"/>
      <c r="BP11" s="40"/>
    </row>
    <row r="12" spans="1:68" x14ac:dyDescent="0.2">
      <c r="A12" s="36"/>
      <c r="B12" s="48" t="s">
        <v>241</v>
      </c>
      <c r="C12" s="58"/>
      <c r="D12" s="36"/>
      <c r="E12" s="36"/>
      <c r="F12" s="36"/>
      <c r="G12" s="36"/>
      <c r="H12" s="36"/>
      <c r="I12" s="36"/>
      <c r="J12" s="36"/>
      <c r="K12" s="36"/>
      <c r="L12" s="36"/>
      <c r="M12" s="36"/>
      <c r="N12" s="36"/>
      <c r="O12" s="36"/>
      <c r="P12" s="36"/>
      <c r="Q12" s="36"/>
      <c r="R12" s="36"/>
      <c r="BO12" s="40"/>
      <c r="BP12" s="40"/>
    </row>
    <row r="13" spans="1:68" x14ac:dyDescent="0.2">
      <c r="A13" s="36"/>
      <c r="B13" s="187" t="s">
        <v>237</v>
      </c>
      <c r="C13" s="187"/>
      <c r="D13" s="187"/>
      <c r="E13" s="187"/>
      <c r="F13" s="187"/>
      <c r="G13" s="187"/>
      <c r="H13" s="187"/>
      <c r="I13" s="187"/>
      <c r="J13" s="36"/>
      <c r="K13" s="36"/>
      <c r="L13" s="36"/>
      <c r="M13" s="36"/>
      <c r="N13" s="36"/>
      <c r="O13" s="36"/>
      <c r="P13" s="36"/>
      <c r="Q13" s="36"/>
      <c r="R13" s="36"/>
      <c r="BO13" s="40"/>
      <c r="BP13" s="40"/>
    </row>
    <row r="14" spans="1:68" ht="12" customHeight="1" x14ac:dyDescent="0.2">
      <c r="A14" s="36"/>
      <c r="B14" s="48" t="s">
        <v>235</v>
      </c>
      <c r="C14" s="58"/>
      <c r="D14" s="36"/>
      <c r="E14" s="36"/>
      <c r="F14" s="36"/>
      <c r="G14" s="36"/>
      <c r="H14" s="36"/>
      <c r="I14" s="36"/>
      <c r="J14" s="36"/>
      <c r="K14" s="36"/>
      <c r="L14" s="36"/>
      <c r="M14" s="36"/>
      <c r="N14" s="36"/>
      <c r="O14" s="36"/>
      <c r="P14" s="36"/>
      <c r="Q14" s="36"/>
      <c r="R14" s="36"/>
      <c r="BO14" s="40"/>
      <c r="BP14" s="40"/>
    </row>
    <row r="15" spans="1:68" s="34" customFormat="1" ht="15" x14ac:dyDescent="0.2">
      <c r="A15" s="36"/>
      <c r="C15" s="93"/>
      <c r="D15" s="95"/>
      <c r="E15" s="95"/>
      <c r="F15" s="96"/>
      <c r="G15" s="96"/>
      <c r="H15" s="96"/>
      <c r="I15" s="36"/>
      <c r="J15" s="36"/>
      <c r="K15" s="36"/>
    </row>
    <row r="16" spans="1:68" ht="15" x14ac:dyDescent="0.2">
      <c r="A16" s="36"/>
      <c r="B16" s="59" t="s">
        <v>0</v>
      </c>
      <c r="C16" s="59"/>
      <c r="D16" s="60"/>
      <c r="E16" s="60"/>
      <c r="F16" s="60"/>
      <c r="G16" s="60"/>
      <c r="H16" s="60"/>
      <c r="I16" s="61"/>
    </row>
    <row r="17" spans="1:9" ht="3" customHeight="1" x14ac:dyDescent="0.2">
      <c r="A17" s="36"/>
      <c r="B17" s="62"/>
      <c r="C17" s="62"/>
      <c r="D17" s="62"/>
      <c r="E17" s="62"/>
      <c r="F17" s="62"/>
      <c r="G17" s="62"/>
      <c r="H17" s="62"/>
      <c r="I17" s="63"/>
    </row>
    <row r="18" spans="1:9" ht="15" x14ac:dyDescent="0.2">
      <c r="A18" s="36"/>
      <c r="B18" s="64" t="s">
        <v>2</v>
      </c>
      <c r="C18" s="64"/>
      <c r="D18" s="65" t="s">
        <v>4</v>
      </c>
      <c r="E18" s="65"/>
      <c r="F18" s="66" t="s">
        <v>7</v>
      </c>
      <c r="G18" s="66" t="s">
        <v>3</v>
      </c>
      <c r="H18" s="66" t="s">
        <v>12</v>
      </c>
      <c r="I18" s="65" t="s">
        <v>64</v>
      </c>
    </row>
    <row r="19" spans="1:9" ht="3" customHeight="1" thickBot="1" x14ac:dyDescent="0.25">
      <c r="A19" s="36"/>
      <c r="B19" s="64"/>
      <c r="C19" s="64"/>
      <c r="D19" s="65"/>
      <c r="E19" s="65"/>
      <c r="F19" s="66"/>
      <c r="G19" s="66"/>
      <c r="H19" s="66"/>
      <c r="I19" s="65"/>
    </row>
    <row r="20" spans="1:9" ht="17.25" thickTop="1" thickBot="1" x14ac:dyDescent="0.25">
      <c r="A20" s="36"/>
      <c r="B20" s="69" t="s">
        <v>105</v>
      </c>
      <c r="C20" s="64"/>
      <c r="D20" s="65"/>
      <c r="E20" s="65"/>
      <c r="F20" s="142" t="s">
        <v>10</v>
      </c>
      <c r="G20" s="66"/>
      <c r="H20" s="66"/>
      <c r="I20" s="65"/>
    </row>
    <row r="21" spans="1:9" ht="3" customHeight="1" thickTop="1" thickBot="1" x14ac:dyDescent="0.25">
      <c r="A21" s="36"/>
      <c r="B21" s="64"/>
      <c r="C21" s="64"/>
      <c r="D21" s="65"/>
      <c r="E21" s="65"/>
      <c r="F21" s="66"/>
      <c r="G21" s="66"/>
      <c r="H21" s="66"/>
      <c r="I21" s="65"/>
    </row>
    <row r="22" spans="1:9" ht="17.25" thickTop="1" thickBot="1" x14ac:dyDescent="0.25">
      <c r="A22" s="36"/>
      <c r="B22" s="69" t="s">
        <v>107</v>
      </c>
      <c r="C22" s="64"/>
      <c r="D22" s="65"/>
      <c r="E22" s="65"/>
      <c r="F22" s="142" t="s">
        <v>10</v>
      </c>
      <c r="G22" s="66"/>
      <c r="H22" s="66"/>
      <c r="I22" s="65"/>
    </row>
    <row r="23" spans="1:9" ht="3" customHeight="1" thickTop="1" x14ac:dyDescent="0.2">
      <c r="A23" s="36"/>
      <c r="B23" s="67"/>
      <c r="C23" s="67"/>
      <c r="D23" s="62"/>
      <c r="E23" s="62"/>
      <c r="F23" s="62"/>
      <c r="G23" s="62"/>
      <c r="H23" s="62"/>
      <c r="I23" s="63"/>
    </row>
    <row r="24" spans="1:9" s="34" customFormat="1" ht="23.25" customHeight="1" x14ac:dyDescent="0.2">
      <c r="B24" s="72" t="s">
        <v>179</v>
      </c>
      <c r="C24" s="69"/>
      <c r="D24" s="63" t="s">
        <v>26</v>
      </c>
      <c r="E24" s="63"/>
      <c r="F24" s="70"/>
      <c r="G24" s="68" t="s">
        <v>34</v>
      </c>
      <c r="H24" s="68" t="s">
        <v>6</v>
      </c>
      <c r="I24" s="63"/>
    </row>
    <row r="25" spans="1:9" ht="3" customHeight="1" x14ac:dyDescent="0.2">
      <c r="A25" s="36"/>
      <c r="B25" s="64"/>
      <c r="C25" s="64"/>
      <c r="D25" s="65"/>
      <c r="E25" s="65"/>
      <c r="F25" s="66"/>
      <c r="G25" s="66"/>
      <c r="H25" s="66"/>
      <c r="I25" s="65"/>
    </row>
    <row r="26" spans="1:9" s="34" customFormat="1" ht="14.25" x14ac:dyDescent="0.2">
      <c r="B26" s="69" t="s">
        <v>77</v>
      </c>
      <c r="C26" s="69"/>
      <c r="D26" s="63" t="s">
        <v>35</v>
      </c>
      <c r="E26" s="63"/>
      <c r="F26" s="70"/>
      <c r="G26" s="68" t="s">
        <v>5</v>
      </c>
      <c r="H26" s="71" t="s">
        <v>6</v>
      </c>
      <c r="I26" s="63"/>
    </row>
    <row r="27" spans="1:9" s="34" customFormat="1" ht="3" customHeight="1" x14ac:dyDescent="0.2">
      <c r="B27" s="69"/>
      <c r="C27" s="69"/>
      <c r="D27" s="141"/>
      <c r="E27" s="141"/>
      <c r="F27" s="68"/>
      <c r="G27" s="68"/>
      <c r="H27" s="71"/>
      <c r="I27" s="141"/>
    </row>
    <row r="28" spans="1:9" s="34" customFormat="1" ht="14.25" x14ac:dyDescent="0.2">
      <c r="B28" s="69" t="s">
        <v>36</v>
      </c>
      <c r="C28" s="69"/>
      <c r="D28" s="141" t="s">
        <v>37</v>
      </c>
      <c r="E28" s="141"/>
      <c r="F28" s="122" t="str">
        <f>INDEX('Pick-lists &amp; Defaults'!C47:C49,MATCH(F20,rodent_control,0))</f>
        <v>??</v>
      </c>
      <c r="G28" s="68" t="s">
        <v>5</v>
      </c>
      <c r="H28" s="110" t="s">
        <v>14</v>
      </c>
      <c r="I28" s="141"/>
    </row>
    <row r="29" spans="1:9" s="34" customFormat="1" ht="3" customHeight="1" x14ac:dyDescent="0.2">
      <c r="B29" s="69"/>
      <c r="C29" s="69"/>
      <c r="D29" s="63"/>
      <c r="E29" s="63"/>
      <c r="F29" s="68"/>
      <c r="G29" s="68"/>
      <c r="H29" s="68"/>
      <c r="I29" s="63"/>
    </row>
    <row r="30" spans="1:9" s="34" customFormat="1" ht="14.25" x14ac:dyDescent="0.2">
      <c r="B30" s="69" t="s">
        <v>61</v>
      </c>
      <c r="C30" s="69"/>
      <c r="D30" s="63" t="s">
        <v>56</v>
      </c>
      <c r="E30" s="63"/>
      <c r="F30" s="68">
        <v>7</v>
      </c>
      <c r="G30" s="68" t="s">
        <v>5</v>
      </c>
      <c r="H30" s="68" t="s">
        <v>22</v>
      </c>
      <c r="I30" s="72"/>
    </row>
    <row r="31" spans="1:9" s="34" customFormat="1" ht="3" customHeight="1" x14ac:dyDescent="0.2">
      <c r="B31" s="69"/>
      <c r="C31" s="69"/>
      <c r="D31" s="63"/>
      <c r="E31" s="63"/>
      <c r="F31" s="68"/>
      <c r="G31" s="68"/>
      <c r="H31" s="68"/>
      <c r="I31" s="72"/>
    </row>
    <row r="32" spans="1:9" s="34" customFormat="1" ht="14.25" x14ac:dyDescent="0.2">
      <c r="B32" s="69" t="s">
        <v>106</v>
      </c>
      <c r="C32" s="69"/>
      <c r="D32" s="141" t="s">
        <v>66</v>
      </c>
      <c r="E32" s="141"/>
      <c r="F32" s="122" t="str">
        <f>INDEX('Pick-lists &amp; Defaults'!C52:C54,MATCH(F22,bait_form,0))</f>
        <v>??</v>
      </c>
      <c r="G32" s="68" t="s">
        <v>5</v>
      </c>
      <c r="H32" s="110" t="s">
        <v>14</v>
      </c>
      <c r="I32" s="140"/>
    </row>
    <row r="33" spans="2:9" s="34" customFormat="1" ht="3" customHeight="1" x14ac:dyDescent="0.2">
      <c r="B33" s="69"/>
      <c r="C33" s="69"/>
      <c r="D33" s="141"/>
      <c r="E33" s="141"/>
      <c r="F33" s="68"/>
      <c r="G33" s="68"/>
      <c r="H33" s="68"/>
      <c r="I33" s="140"/>
    </row>
    <row r="34" spans="2:9" s="34" customFormat="1" ht="14.25" x14ac:dyDescent="0.2">
      <c r="B34" s="69" t="s">
        <v>79</v>
      </c>
      <c r="C34" s="69"/>
      <c r="D34" s="63" t="s">
        <v>30</v>
      </c>
      <c r="E34" s="63"/>
      <c r="F34" s="70"/>
      <c r="G34" s="68" t="s">
        <v>5</v>
      </c>
      <c r="H34" s="68" t="s">
        <v>6</v>
      </c>
      <c r="I34" s="63"/>
    </row>
    <row r="35" spans="2:9" s="34" customFormat="1" ht="3" customHeight="1" x14ac:dyDescent="0.2">
      <c r="B35" s="72"/>
      <c r="C35" s="69"/>
      <c r="D35" s="63"/>
      <c r="E35" s="63"/>
      <c r="F35" s="68"/>
      <c r="G35" s="68"/>
      <c r="H35" s="68"/>
      <c r="I35" s="63"/>
    </row>
    <row r="36" spans="2:9" s="34" customFormat="1" ht="14.25" x14ac:dyDescent="0.2">
      <c r="B36" s="107" t="s">
        <v>226</v>
      </c>
      <c r="C36" s="107"/>
      <c r="D36" s="141" t="s">
        <v>45</v>
      </c>
      <c r="E36" s="63"/>
      <c r="F36" s="68"/>
      <c r="G36" s="68"/>
      <c r="H36" s="68"/>
      <c r="I36" s="63"/>
    </row>
    <row r="37" spans="2:9" s="34" customFormat="1" x14ac:dyDescent="0.2">
      <c r="B37" s="99"/>
      <c r="C37" s="73"/>
      <c r="D37" s="100" t="s">
        <v>31</v>
      </c>
      <c r="E37" s="108"/>
      <c r="F37" s="71">
        <v>0.9</v>
      </c>
      <c r="G37" s="71" t="s">
        <v>5</v>
      </c>
      <c r="H37" s="111" t="str">
        <f>IF(F37=0.9,"D","S")</f>
        <v>D</v>
      </c>
      <c r="I37" s="109"/>
    </row>
    <row r="38" spans="2:9" s="34" customFormat="1" ht="14.25" x14ac:dyDescent="0.2">
      <c r="B38" s="101"/>
      <c r="C38" s="69"/>
      <c r="D38" s="102" t="s">
        <v>32</v>
      </c>
      <c r="E38" s="108"/>
      <c r="F38" s="87" t="str">
        <f>IF(Fmetab&gt;0,0.9*(1-Fmetab),"??")</f>
        <v>??</v>
      </c>
      <c r="G38" s="68" t="s">
        <v>5</v>
      </c>
      <c r="H38" s="76" t="s">
        <v>8</v>
      </c>
      <c r="I38" s="141" t="s">
        <v>111</v>
      </c>
    </row>
    <row r="39" spans="2:9" s="34" customFormat="1" x14ac:dyDescent="0.2">
      <c r="B39" s="72"/>
      <c r="C39" s="69"/>
      <c r="D39" s="63"/>
      <c r="E39" s="63"/>
      <c r="F39" s="68"/>
      <c r="G39" s="68"/>
      <c r="H39" s="68"/>
      <c r="I39" s="63"/>
    </row>
    <row r="40" spans="2:9" s="34" customFormat="1" x14ac:dyDescent="0.2">
      <c r="B40" s="188" t="s">
        <v>144</v>
      </c>
      <c r="C40" s="188"/>
      <c r="D40" s="188"/>
      <c r="E40" s="188"/>
      <c r="F40" s="188"/>
      <c r="G40" s="188"/>
      <c r="H40" s="188"/>
      <c r="I40" s="188"/>
    </row>
    <row r="41" spans="2:9" s="34" customFormat="1" ht="3" customHeight="1" x14ac:dyDescent="0.2">
      <c r="B41" s="69"/>
      <c r="C41" s="69"/>
      <c r="D41" s="141"/>
      <c r="E41" s="141"/>
      <c r="F41" s="68"/>
      <c r="G41" s="68"/>
      <c r="H41" s="71"/>
      <c r="I41" s="141"/>
    </row>
    <row r="42" spans="2:9" s="34" customFormat="1" ht="15" x14ac:dyDescent="0.2">
      <c r="B42" s="69" t="s">
        <v>113</v>
      </c>
      <c r="C42" s="69"/>
      <c r="D42" s="141" t="s">
        <v>39</v>
      </c>
      <c r="E42" s="141"/>
      <c r="F42" s="68">
        <v>0.14000000000000001</v>
      </c>
      <c r="G42" s="68" t="s">
        <v>15</v>
      </c>
      <c r="H42" s="110" t="s">
        <v>14</v>
      </c>
      <c r="I42" s="141"/>
    </row>
    <row r="43" spans="2:9" s="34" customFormat="1" ht="3" customHeight="1" x14ac:dyDescent="0.2">
      <c r="B43" s="69"/>
      <c r="C43" s="69"/>
      <c r="D43" s="141"/>
      <c r="E43" s="141"/>
      <c r="F43" s="68"/>
      <c r="G43" s="68"/>
      <c r="H43" s="68"/>
      <c r="I43" s="141"/>
    </row>
    <row r="44" spans="2:9" s="34" customFormat="1" ht="15" x14ac:dyDescent="0.2">
      <c r="B44" s="69" t="s">
        <v>114</v>
      </c>
      <c r="C44" s="69"/>
      <c r="D44" s="63" t="s">
        <v>46</v>
      </c>
      <c r="E44" s="63"/>
      <c r="F44" s="68">
        <v>10000</v>
      </c>
      <c r="G44" s="68" t="s">
        <v>15</v>
      </c>
      <c r="H44" s="110" t="str">
        <f>IF(F44=10000,"D","S")</f>
        <v>D</v>
      </c>
      <c r="I44" s="63"/>
    </row>
    <row r="45" spans="2:9" s="34" customFormat="1" ht="3" customHeight="1" x14ac:dyDescent="0.2">
      <c r="B45" s="69"/>
      <c r="C45" s="69"/>
      <c r="D45" s="63"/>
      <c r="E45" s="63"/>
      <c r="F45" s="68"/>
      <c r="G45" s="68"/>
      <c r="H45" s="68"/>
      <c r="I45" s="63"/>
    </row>
    <row r="46" spans="2:9" s="34" customFormat="1" ht="14.25" x14ac:dyDescent="0.2">
      <c r="B46" s="181" t="s">
        <v>40</v>
      </c>
      <c r="C46" s="181"/>
      <c r="D46" s="63" t="s">
        <v>41</v>
      </c>
      <c r="E46" s="63"/>
      <c r="F46" s="68">
        <v>0.1</v>
      </c>
      <c r="G46" s="68" t="s">
        <v>17</v>
      </c>
      <c r="H46" s="110" t="str">
        <f>IF(F46=0.1,"D","S")</f>
        <v>D</v>
      </c>
      <c r="I46" s="63"/>
    </row>
    <row r="47" spans="2:9" s="34" customFormat="1" ht="3" customHeight="1" x14ac:dyDescent="0.2">
      <c r="B47" s="69"/>
      <c r="C47" s="69"/>
      <c r="D47" s="63"/>
      <c r="E47" s="63"/>
      <c r="F47" s="68"/>
      <c r="G47" s="68"/>
      <c r="H47" s="68"/>
      <c r="I47" s="63"/>
    </row>
    <row r="48" spans="2:9" s="34" customFormat="1" ht="15" x14ac:dyDescent="0.2">
      <c r="B48" s="69" t="s">
        <v>115</v>
      </c>
      <c r="C48" s="69"/>
      <c r="D48" s="63" t="s">
        <v>42</v>
      </c>
      <c r="E48" s="63"/>
      <c r="F48" s="68">
        <v>1700</v>
      </c>
      <c r="G48" s="68" t="s">
        <v>116</v>
      </c>
      <c r="H48" s="110" t="str">
        <f>IF(F48=1700,"D","S")</f>
        <v>D</v>
      </c>
      <c r="I48" s="63"/>
    </row>
    <row r="49" spans="1:10" s="34" customFormat="1" x14ac:dyDescent="0.2">
      <c r="B49" s="69"/>
      <c r="C49" s="69"/>
      <c r="D49" s="63"/>
      <c r="E49" s="63"/>
      <c r="F49" s="68"/>
      <c r="G49" s="68"/>
      <c r="H49" s="71"/>
      <c r="I49" s="63"/>
    </row>
    <row r="50" spans="1:10" ht="15" x14ac:dyDescent="0.2">
      <c r="A50" s="36"/>
      <c r="B50" s="59" t="s">
        <v>1</v>
      </c>
      <c r="C50" s="59"/>
      <c r="D50" s="60"/>
      <c r="E50" s="60"/>
      <c r="F50" s="60"/>
      <c r="G50" s="60"/>
      <c r="H50" s="60"/>
      <c r="I50" s="61"/>
    </row>
    <row r="51" spans="1:10" ht="3" customHeight="1" x14ac:dyDescent="0.2">
      <c r="A51" s="36"/>
      <c r="B51" s="62"/>
      <c r="C51" s="62"/>
      <c r="D51" s="62"/>
      <c r="E51" s="62"/>
      <c r="F51" s="62"/>
      <c r="G51" s="62"/>
      <c r="H51" s="62"/>
      <c r="I51" s="63"/>
    </row>
    <row r="52" spans="1:10" ht="15" x14ac:dyDescent="0.2">
      <c r="A52" s="36"/>
      <c r="B52" s="64" t="s">
        <v>2</v>
      </c>
      <c r="C52" s="64"/>
      <c r="D52" s="65" t="s">
        <v>4</v>
      </c>
      <c r="E52" s="65"/>
      <c r="F52" s="66" t="s">
        <v>7</v>
      </c>
      <c r="G52" s="66" t="s">
        <v>3</v>
      </c>
      <c r="H52" s="66" t="s">
        <v>12</v>
      </c>
      <c r="I52" s="65" t="s">
        <v>64</v>
      </c>
    </row>
    <row r="53" spans="1:10" ht="3" customHeight="1" x14ac:dyDescent="0.2">
      <c r="A53" s="36"/>
      <c r="B53" s="77"/>
      <c r="C53" s="77"/>
      <c r="D53" s="77"/>
      <c r="E53" s="77"/>
      <c r="F53" s="77"/>
      <c r="G53" s="77"/>
      <c r="H53" s="77"/>
      <c r="I53" s="63"/>
    </row>
    <row r="54" spans="1:10" s="34" customFormat="1" ht="25.5" x14ac:dyDescent="0.2">
      <c r="A54" s="36"/>
      <c r="B54" s="72" t="s">
        <v>121</v>
      </c>
      <c r="C54" s="69"/>
      <c r="D54" s="69" t="s">
        <v>146</v>
      </c>
      <c r="E54" s="69"/>
      <c r="F54" s="88" t="str">
        <f>IF(AND(ISNUMBER(Qprod),ISNUMBER(Fcprod),ISNUMBER(Frelease_D_soil)),Qprod*Fcprod*Napp*Frelease_D_soil,"??")</f>
        <v>??</v>
      </c>
      <c r="G54" s="68" t="s">
        <v>34</v>
      </c>
      <c r="H54" s="68" t="s">
        <v>8</v>
      </c>
      <c r="I54" s="104" t="s">
        <v>182</v>
      </c>
    </row>
    <row r="55" spans="1:10" s="34" customFormat="1" ht="3" customHeight="1" x14ac:dyDescent="0.2">
      <c r="A55" s="36"/>
      <c r="B55" s="140"/>
      <c r="C55" s="69"/>
      <c r="D55" s="69"/>
      <c r="E55" s="69"/>
      <c r="F55" s="68"/>
      <c r="G55" s="68"/>
      <c r="H55" s="68"/>
      <c r="I55" s="104"/>
    </row>
    <row r="56" spans="1:10" s="34" customFormat="1" ht="25.5" x14ac:dyDescent="0.2">
      <c r="A56" s="36"/>
      <c r="B56" s="140" t="s">
        <v>122</v>
      </c>
      <c r="C56" s="69"/>
      <c r="D56" s="69" t="s">
        <v>181</v>
      </c>
      <c r="E56" s="69"/>
      <c r="F56" s="88" t="str">
        <f>IF(AND(Fcprod&gt;0,ISNUMBER(Frelease_ID_soil_metab)),Qprod*Fcprod*Nsites*Napp*Frelease_ID_soil_metab,IF(Fcprod&gt;0,Qprod*Fcprod*Nsites*Napp*Frelease_ID_soil_nometab,"??"))</f>
        <v>??</v>
      </c>
      <c r="G56" s="68" t="s">
        <v>34</v>
      </c>
      <c r="H56" s="68" t="s">
        <v>8</v>
      </c>
      <c r="I56" s="104" t="s">
        <v>183</v>
      </c>
    </row>
    <row r="57" spans="1:10" s="34" customFormat="1" ht="3" customHeight="1" x14ac:dyDescent="0.2">
      <c r="A57" s="36"/>
      <c r="B57" s="69"/>
      <c r="C57" s="69"/>
      <c r="D57" s="69"/>
      <c r="E57" s="69"/>
      <c r="F57" s="68"/>
      <c r="G57" s="68"/>
      <c r="H57" s="68"/>
      <c r="I57" s="103"/>
    </row>
    <row r="58" spans="1:10" s="34" customFormat="1" ht="25.5" x14ac:dyDescent="0.2">
      <c r="A58" s="36"/>
      <c r="B58" s="146" t="s">
        <v>184</v>
      </c>
      <c r="C58" s="72"/>
      <c r="D58" s="69" t="s">
        <v>43</v>
      </c>
      <c r="E58" s="69"/>
      <c r="F58" s="88" t="str">
        <f>IF(ISNUMBER(Elocal_soil_D), Elocal_soil_D*1000/(F42*DEPTHsoil*RHOsoil),"??")</f>
        <v>??</v>
      </c>
      <c r="G58" s="68" t="s">
        <v>186</v>
      </c>
      <c r="H58" s="68" t="s">
        <v>8</v>
      </c>
      <c r="I58" s="63" t="s">
        <v>187</v>
      </c>
    </row>
    <row r="59" spans="1:10" s="34" customFormat="1" ht="3" customHeight="1" x14ac:dyDescent="0.2">
      <c r="A59" s="36"/>
      <c r="B59" s="69"/>
      <c r="C59" s="69"/>
      <c r="D59" s="69"/>
      <c r="E59" s="69"/>
      <c r="F59" s="68"/>
      <c r="G59" s="68"/>
      <c r="H59" s="68"/>
      <c r="I59" s="103"/>
    </row>
    <row r="60" spans="1:10" s="34" customFormat="1" ht="25.5" x14ac:dyDescent="0.2">
      <c r="A60" s="36"/>
      <c r="B60" s="146" t="s">
        <v>185</v>
      </c>
      <c r="C60" s="140"/>
      <c r="D60" s="69" t="s">
        <v>47</v>
      </c>
      <c r="E60" s="69"/>
      <c r="F60" s="88" t="str">
        <f>IF(ISNUMBER(Elocal_soil_ID), Elocal_soil_ID*1000/(AREAexposed_ID*DEPTHsoil*RHOsoil),"??")</f>
        <v>??</v>
      </c>
      <c r="G60" s="68" t="s">
        <v>186</v>
      </c>
      <c r="H60" s="68" t="s">
        <v>8</v>
      </c>
      <c r="I60" s="141" t="s">
        <v>188</v>
      </c>
    </row>
    <row r="61" spans="1:10" s="34" customFormat="1" ht="3" customHeight="1" x14ac:dyDescent="0.2">
      <c r="A61" s="36"/>
      <c r="B61" s="69"/>
      <c r="C61" s="69"/>
      <c r="D61" s="69"/>
      <c r="E61" s="69"/>
      <c r="F61" s="62"/>
      <c r="G61" s="68"/>
      <c r="H61" s="68"/>
      <c r="I61" s="104"/>
    </row>
    <row r="62" spans="1:10" s="34" customFormat="1" ht="25.5" x14ac:dyDescent="0.2">
      <c r="A62" s="36"/>
      <c r="B62" s="107" t="s">
        <v>189</v>
      </c>
      <c r="C62" s="107"/>
      <c r="D62" s="107" t="s">
        <v>259</v>
      </c>
      <c r="E62" s="107"/>
      <c r="F62" s="88" t="str">
        <f>IF(AND(ISNUMBER(Clocal_soil_D),ISNUMBER(Clocal_soil_ID)),Clocal_soil_D+Clocal_soil_ID,"??")</f>
        <v>??</v>
      </c>
      <c r="G62" s="71" t="s">
        <v>260</v>
      </c>
      <c r="H62" s="71" t="s">
        <v>8</v>
      </c>
      <c r="I62" s="150" t="s">
        <v>261</v>
      </c>
      <c r="J62" s="172"/>
    </row>
    <row r="63" spans="1:10" s="34" customFormat="1" x14ac:dyDescent="0.2">
      <c r="A63" s="36"/>
      <c r="B63" s="72"/>
      <c r="C63" s="62"/>
      <c r="D63" s="67"/>
      <c r="E63" s="67"/>
      <c r="F63" s="62"/>
      <c r="G63" s="81"/>
      <c r="H63" s="81"/>
      <c r="I63" s="82"/>
    </row>
    <row r="64" spans="1:10" s="34" customFormat="1" x14ac:dyDescent="0.2">
      <c r="G64" s="51"/>
      <c r="H64" s="51"/>
      <c r="I64" s="35"/>
    </row>
    <row r="65" spans="2:9" s="34" customFormat="1" x14ac:dyDescent="0.2">
      <c r="B65" s="83" t="s">
        <v>13</v>
      </c>
      <c r="G65" s="51"/>
      <c r="H65" s="51"/>
      <c r="I65" s="35"/>
    </row>
    <row r="66" spans="2:9" s="34" customFormat="1" x14ac:dyDescent="0.2">
      <c r="G66" s="106"/>
      <c r="H66" s="51"/>
      <c r="I66" s="35"/>
    </row>
    <row r="67" spans="2:9" s="34" customFormat="1" x14ac:dyDescent="0.2">
      <c r="D67" s="35"/>
      <c r="E67" s="35"/>
    </row>
    <row r="68" spans="2:9" s="34" customFormat="1" x14ac:dyDescent="0.2"/>
    <row r="69" spans="2:9" s="34" customFormat="1" x14ac:dyDescent="0.2"/>
    <row r="70" spans="2:9" s="34" customFormat="1" x14ac:dyDescent="0.2"/>
    <row r="71" spans="2:9" s="34" customFormat="1" x14ac:dyDescent="0.2"/>
    <row r="72" spans="2:9" s="34" customFormat="1" x14ac:dyDescent="0.2"/>
    <row r="73" spans="2:9" s="34" customFormat="1" x14ac:dyDescent="0.2"/>
    <row r="74" spans="2:9" s="34" customFormat="1" x14ac:dyDescent="0.2"/>
    <row r="75" spans="2:9" s="34" customFormat="1" x14ac:dyDescent="0.2"/>
    <row r="76" spans="2:9" s="34" customFormat="1" x14ac:dyDescent="0.2"/>
    <row r="77" spans="2:9" s="34" customFormat="1" x14ac:dyDescent="0.2"/>
    <row r="78" spans="2:9" s="34" customFormat="1" x14ac:dyDescent="0.2"/>
    <row r="79" spans="2:9" s="34" customFormat="1" x14ac:dyDescent="0.2"/>
    <row r="80" spans="2:9" s="34" customFormat="1" x14ac:dyDescent="0.2"/>
    <row r="81" s="34" customFormat="1" x14ac:dyDescent="0.2"/>
    <row r="82" s="34" customFormat="1" x14ac:dyDescent="0.2"/>
    <row r="83" s="34" customFormat="1" x14ac:dyDescent="0.2"/>
    <row r="84" s="34" customFormat="1" x14ac:dyDescent="0.2"/>
    <row r="85" s="34" customFormat="1" x14ac:dyDescent="0.2"/>
    <row r="86" s="34" customFormat="1" x14ac:dyDescent="0.2"/>
    <row r="87" s="34" customFormat="1" x14ac:dyDescent="0.2"/>
    <row r="88" s="34" customFormat="1" x14ac:dyDescent="0.2"/>
    <row r="89" s="34" customFormat="1" x14ac:dyDescent="0.2"/>
    <row r="90" s="34" customFormat="1" x14ac:dyDescent="0.2"/>
    <row r="91" s="34" customFormat="1" x14ac:dyDescent="0.2"/>
    <row r="92" s="34" customFormat="1" x14ac:dyDescent="0.2"/>
    <row r="93" s="34" customFormat="1" x14ac:dyDescent="0.2"/>
    <row r="94" s="34" customFormat="1" x14ac:dyDescent="0.2"/>
    <row r="95" s="34" customFormat="1" x14ac:dyDescent="0.2"/>
    <row r="96" s="34" customFormat="1" x14ac:dyDescent="0.2"/>
    <row r="97" s="34" customFormat="1" x14ac:dyDescent="0.2"/>
    <row r="98" s="34" customFormat="1" x14ac:dyDescent="0.2"/>
    <row r="99" s="34" customFormat="1" x14ac:dyDescent="0.2"/>
    <row r="100" s="34" customFormat="1" x14ac:dyDescent="0.2"/>
    <row r="101" s="34" customFormat="1" x14ac:dyDescent="0.2"/>
    <row r="102" s="34" customFormat="1" x14ac:dyDescent="0.2"/>
    <row r="103" s="34" customFormat="1" x14ac:dyDescent="0.2"/>
    <row r="104" s="34" customFormat="1" x14ac:dyDescent="0.2"/>
    <row r="105" s="34" customFormat="1" x14ac:dyDescent="0.2"/>
    <row r="106" s="34" customFormat="1" x14ac:dyDescent="0.2"/>
    <row r="107" s="34" customFormat="1" x14ac:dyDescent="0.2"/>
    <row r="108" s="34" customFormat="1" x14ac:dyDescent="0.2"/>
    <row r="109" s="34" customFormat="1" x14ac:dyDescent="0.2"/>
    <row r="110" s="34" customFormat="1" x14ac:dyDescent="0.2"/>
    <row r="111" s="34" customFormat="1" x14ac:dyDescent="0.2"/>
    <row r="112" s="34" customFormat="1" x14ac:dyDescent="0.2"/>
    <row r="113" s="34" customFormat="1" x14ac:dyDescent="0.2"/>
    <row r="114" s="34" customFormat="1" x14ac:dyDescent="0.2"/>
    <row r="115" s="34" customFormat="1" x14ac:dyDescent="0.2"/>
    <row r="116" s="34" customFormat="1" x14ac:dyDescent="0.2"/>
    <row r="117" s="34" customFormat="1" x14ac:dyDescent="0.2"/>
    <row r="118" s="34" customFormat="1" x14ac:dyDescent="0.2"/>
    <row r="119" s="34" customFormat="1" x14ac:dyDescent="0.2"/>
    <row r="120" s="34" customFormat="1" x14ac:dyDescent="0.2"/>
    <row r="121" s="34" customFormat="1" x14ac:dyDescent="0.2"/>
    <row r="122" s="34" customFormat="1" x14ac:dyDescent="0.2"/>
    <row r="123" s="34" customFormat="1" x14ac:dyDescent="0.2"/>
    <row r="124" s="34" customFormat="1" x14ac:dyDescent="0.2"/>
    <row r="125" s="34" customFormat="1" x14ac:dyDescent="0.2"/>
    <row r="126" s="34" customFormat="1" x14ac:dyDescent="0.2"/>
    <row r="127" s="34" customFormat="1" x14ac:dyDescent="0.2"/>
    <row r="128" s="34" customFormat="1" x14ac:dyDescent="0.2"/>
    <row r="129" s="34" customFormat="1" x14ac:dyDescent="0.2"/>
    <row r="130" s="34" customFormat="1" x14ac:dyDescent="0.2"/>
    <row r="131" s="34" customFormat="1" x14ac:dyDescent="0.2"/>
    <row r="132" s="34" customFormat="1" x14ac:dyDescent="0.2"/>
    <row r="133" s="34" customFormat="1" x14ac:dyDescent="0.2"/>
    <row r="134" s="34" customFormat="1" x14ac:dyDescent="0.2"/>
    <row r="135" s="34" customFormat="1" x14ac:dyDescent="0.2"/>
    <row r="136" s="34" customFormat="1" x14ac:dyDescent="0.2"/>
    <row r="137" s="34" customFormat="1" x14ac:dyDescent="0.2"/>
    <row r="138" s="34" customFormat="1" x14ac:dyDescent="0.2"/>
    <row r="139" s="34" customFormat="1" x14ac:dyDescent="0.2"/>
    <row r="140" s="34" customFormat="1" x14ac:dyDescent="0.2"/>
    <row r="141" s="34" customFormat="1" x14ac:dyDescent="0.2"/>
    <row r="142" s="34" customFormat="1" x14ac:dyDescent="0.2"/>
    <row r="143" s="34" customFormat="1" x14ac:dyDescent="0.2"/>
    <row r="144" s="34" customFormat="1" x14ac:dyDescent="0.2"/>
    <row r="145" s="34" customFormat="1" x14ac:dyDescent="0.2"/>
    <row r="146" s="34" customFormat="1" x14ac:dyDescent="0.2"/>
    <row r="147" s="34" customFormat="1" x14ac:dyDescent="0.2"/>
    <row r="148" s="34" customFormat="1" x14ac:dyDescent="0.2"/>
    <row r="149" s="34" customFormat="1" x14ac:dyDescent="0.2"/>
    <row r="150" s="34" customFormat="1" x14ac:dyDescent="0.2"/>
    <row r="151" s="34" customFormat="1" x14ac:dyDescent="0.2"/>
    <row r="152" s="34" customFormat="1" x14ac:dyDescent="0.2"/>
    <row r="153" s="34" customFormat="1" x14ac:dyDescent="0.2"/>
    <row r="154" s="34" customFormat="1" x14ac:dyDescent="0.2"/>
    <row r="155" s="34" customFormat="1" x14ac:dyDescent="0.2"/>
    <row r="156" s="34" customFormat="1" x14ac:dyDescent="0.2"/>
    <row r="157" s="34" customFormat="1" x14ac:dyDescent="0.2"/>
    <row r="158" s="34" customFormat="1" x14ac:dyDescent="0.2"/>
    <row r="159" s="34" customFormat="1" x14ac:dyDescent="0.2"/>
    <row r="160" s="34" customFormat="1" x14ac:dyDescent="0.2"/>
    <row r="161" s="34" customFormat="1" x14ac:dyDescent="0.2"/>
    <row r="162" s="34" customFormat="1" x14ac:dyDescent="0.2"/>
    <row r="163" s="34" customFormat="1" x14ac:dyDescent="0.2"/>
    <row r="164" s="34" customFormat="1" x14ac:dyDescent="0.2"/>
    <row r="165" s="34" customFormat="1" x14ac:dyDescent="0.2"/>
    <row r="166" s="34" customFormat="1" x14ac:dyDescent="0.2"/>
    <row r="167" s="34" customFormat="1" x14ac:dyDescent="0.2"/>
    <row r="168" s="34" customFormat="1" x14ac:dyDescent="0.2"/>
    <row r="169" s="34" customFormat="1" x14ac:dyDescent="0.2"/>
    <row r="170" s="34" customFormat="1" x14ac:dyDescent="0.2"/>
    <row r="171" s="34" customFormat="1" x14ac:dyDescent="0.2"/>
    <row r="172" s="34" customFormat="1" x14ac:dyDescent="0.2"/>
    <row r="173" s="34" customFormat="1" x14ac:dyDescent="0.2"/>
    <row r="174" s="34" customFormat="1" x14ac:dyDescent="0.2"/>
    <row r="175" s="34" customFormat="1" x14ac:dyDescent="0.2"/>
    <row r="176" s="34" customFormat="1" x14ac:dyDescent="0.2"/>
    <row r="177" s="34" customFormat="1" x14ac:dyDescent="0.2"/>
    <row r="178" s="34" customFormat="1" x14ac:dyDescent="0.2"/>
    <row r="179" s="34" customFormat="1" x14ac:dyDescent="0.2"/>
    <row r="180" s="34" customFormat="1" x14ac:dyDescent="0.2"/>
    <row r="181" s="34" customFormat="1" x14ac:dyDescent="0.2"/>
    <row r="182" s="34" customFormat="1" x14ac:dyDescent="0.2"/>
    <row r="183" s="34" customFormat="1" x14ac:dyDescent="0.2"/>
    <row r="184" s="34" customFormat="1" x14ac:dyDescent="0.2"/>
    <row r="185" s="34" customFormat="1" x14ac:dyDescent="0.2"/>
    <row r="186" s="34" customFormat="1" x14ac:dyDescent="0.2"/>
    <row r="187" s="34" customFormat="1" x14ac:dyDescent="0.2"/>
    <row r="188" s="34" customFormat="1" x14ac:dyDescent="0.2"/>
    <row r="189" s="34" customFormat="1" x14ac:dyDescent="0.2"/>
    <row r="190" s="34" customFormat="1" x14ac:dyDescent="0.2"/>
    <row r="191" s="34" customFormat="1" x14ac:dyDescent="0.2"/>
    <row r="192" s="34" customFormat="1" x14ac:dyDescent="0.2"/>
    <row r="193" s="34" customFormat="1" x14ac:dyDescent="0.2"/>
    <row r="194" s="34" customFormat="1" x14ac:dyDescent="0.2"/>
    <row r="195" s="34" customFormat="1" x14ac:dyDescent="0.2"/>
    <row r="196" s="34" customFormat="1" x14ac:dyDescent="0.2"/>
    <row r="197" s="34" customFormat="1" x14ac:dyDescent="0.2"/>
    <row r="198" s="34" customFormat="1" x14ac:dyDescent="0.2"/>
    <row r="199" s="34" customFormat="1" x14ac:dyDescent="0.2"/>
    <row r="200" s="34" customFormat="1" x14ac:dyDescent="0.2"/>
    <row r="201" s="34" customFormat="1" x14ac:dyDescent="0.2"/>
    <row r="202" s="34" customFormat="1" x14ac:dyDescent="0.2"/>
    <row r="203" s="34" customFormat="1" x14ac:dyDescent="0.2"/>
    <row r="204" s="34" customFormat="1" x14ac:dyDescent="0.2"/>
    <row r="205" s="34" customFormat="1" x14ac:dyDescent="0.2"/>
    <row r="206" s="34" customFormat="1" x14ac:dyDescent="0.2"/>
    <row r="207" s="34" customFormat="1" x14ac:dyDescent="0.2"/>
    <row r="208" s="34" customFormat="1" x14ac:dyDescent="0.2"/>
    <row r="209" s="34" customFormat="1" x14ac:dyDescent="0.2"/>
    <row r="210" s="34" customFormat="1" x14ac:dyDescent="0.2"/>
    <row r="211" s="34" customFormat="1" x14ac:dyDescent="0.2"/>
    <row r="212" s="34" customFormat="1" x14ac:dyDescent="0.2"/>
    <row r="213" s="34" customFormat="1" x14ac:dyDescent="0.2"/>
    <row r="214" s="34" customFormat="1" x14ac:dyDescent="0.2"/>
    <row r="215" s="34" customFormat="1" x14ac:dyDescent="0.2"/>
    <row r="216" s="34" customFormat="1" x14ac:dyDescent="0.2"/>
    <row r="217" s="34" customFormat="1" x14ac:dyDescent="0.2"/>
    <row r="218" s="34" customFormat="1" x14ac:dyDescent="0.2"/>
    <row r="219" s="34" customFormat="1" x14ac:dyDescent="0.2"/>
    <row r="220" s="34" customFormat="1" x14ac:dyDescent="0.2"/>
    <row r="221" s="34" customFormat="1" x14ac:dyDescent="0.2"/>
    <row r="222" s="34" customFormat="1" x14ac:dyDescent="0.2"/>
    <row r="223" s="34" customFormat="1" x14ac:dyDescent="0.2"/>
    <row r="224" s="34" customFormat="1" x14ac:dyDescent="0.2"/>
    <row r="225" s="34" customFormat="1" x14ac:dyDescent="0.2"/>
    <row r="226" s="34" customFormat="1" x14ac:dyDescent="0.2"/>
    <row r="227" s="34" customFormat="1" x14ac:dyDescent="0.2"/>
    <row r="228" s="34" customFormat="1" x14ac:dyDescent="0.2"/>
    <row r="229" s="34" customFormat="1" x14ac:dyDescent="0.2"/>
    <row r="230" s="34" customFormat="1" x14ac:dyDescent="0.2"/>
    <row r="231" s="34" customFormat="1" x14ac:dyDescent="0.2"/>
    <row r="232" s="34" customFormat="1" x14ac:dyDescent="0.2"/>
    <row r="233" s="34" customFormat="1" x14ac:dyDescent="0.2"/>
    <row r="234" s="34" customFormat="1" x14ac:dyDescent="0.2"/>
    <row r="235" s="34" customFormat="1" x14ac:dyDescent="0.2"/>
    <row r="236" s="34" customFormat="1" x14ac:dyDescent="0.2"/>
    <row r="237" s="34" customFormat="1" x14ac:dyDescent="0.2"/>
    <row r="238" s="34" customFormat="1" x14ac:dyDescent="0.2"/>
    <row r="239" s="34" customFormat="1" x14ac:dyDescent="0.2"/>
    <row r="240" s="34" customFormat="1" x14ac:dyDescent="0.2"/>
    <row r="241" s="34" customFormat="1" x14ac:dyDescent="0.2"/>
    <row r="242" s="34" customFormat="1" x14ac:dyDescent="0.2"/>
    <row r="243" s="34" customFormat="1" x14ac:dyDescent="0.2"/>
    <row r="244" s="34" customFormat="1" x14ac:dyDescent="0.2"/>
    <row r="245" s="34" customFormat="1" x14ac:dyDescent="0.2"/>
    <row r="246" s="34" customFormat="1" x14ac:dyDescent="0.2"/>
    <row r="247" s="34" customFormat="1" x14ac:dyDescent="0.2"/>
    <row r="248" s="34" customFormat="1" x14ac:dyDescent="0.2"/>
    <row r="249" s="34" customFormat="1" x14ac:dyDescent="0.2"/>
    <row r="250" s="34" customFormat="1" x14ac:dyDescent="0.2"/>
    <row r="251" s="34" customFormat="1" x14ac:dyDescent="0.2"/>
    <row r="252" s="34" customFormat="1" x14ac:dyDescent="0.2"/>
    <row r="253" s="34" customFormat="1" x14ac:dyDescent="0.2"/>
    <row r="254" s="34" customFormat="1" x14ac:dyDescent="0.2"/>
    <row r="255" s="34" customFormat="1" x14ac:dyDescent="0.2"/>
    <row r="256" s="34" customFormat="1" x14ac:dyDescent="0.2"/>
    <row r="257" s="34" customFormat="1" x14ac:dyDescent="0.2"/>
    <row r="258" s="34" customFormat="1" x14ac:dyDescent="0.2"/>
    <row r="259" s="34" customFormat="1" x14ac:dyDescent="0.2"/>
    <row r="260" s="34" customFormat="1" x14ac:dyDescent="0.2"/>
    <row r="261" s="34" customFormat="1" x14ac:dyDescent="0.2"/>
    <row r="262" s="34" customFormat="1" x14ac:dyDescent="0.2"/>
    <row r="263" s="34" customFormat="1" x14ac:dyDescent="0.2"/>
    <row r="264" s="34" customFormat="1" x14ac:dyDescent="0.2"/>
    <row r="265" s="34" customFormat="1" x14ac:dyDescent="0.2"/>
    <row r="266" s="34" customFormat="1" x14ac:dyDescent="0.2"/>
    <row r="267" s="34" customFormat="1" x14ac:dyDescent="0.2"/>
    <row r="268" s="34" customFormat="1" x14ac:dyDescent="0.2"/>
    <row r="269" s="34" customFormat="1" x14ac:dyDescent="0.2"/>
    <row r="270" s="34" customFormat="1" x14ac:dyDescent="0.2"/>
    <row r="271" s="34" customFormat="1" x14ac:dyDescent="0.2"/>
    <row r="272" s="34" customFormat="1" x14ac:dyDescent="0.2"/>
    <row r="273" s="34" customFormat="1" x14ac:dyDescent="0.2"/>
    <row r="274" s="34" customFormat="1" x14ac:dyDescent="0.2"/>
    <row r="275" s="34" customFormat="1" x14ac:dyDescent="0.2"/>
    <row r="276" s="34" customFormat="1" x14ac:dyDescent="0.2"/>
    <row r="277" s="34" customFormat="1" x14ac:dyDescent="0.2"/>
    <row r="278" s="34" customFormat="1" x14ac:dyDescent="0.2"/>
    <row r="279" s="34" customFormat="1" x14ac:dyDescent="0.2"/>
    <row r="280" s="34" customFormat="1" x14ac:dyDescent="0.2"/>
    <row r="281" s="34" customFormat="1" x14ac:dyDescent="0.2"/>
    <row r="282" s="34" customFormat="1" x14ac:dyDescent="0.2"/>
    <row r="283" s="34" customFormat="1" x14ac:dyDescent="0.2"/>
    <row r="284" s="34" customFormat="1" x14ac:dyDescent="0.2"/>
    <row r="285" s="34" customFormat="1" x14ac:dyDescent="0.2"/>
    <row r="286" s="34" customFormat="1" x14ac:dyDescent="0.2"/>
    <row r="287" s="34" customFormat="1" x14ac:dyDescent="0.2"/>
    <row r="288" s="34" customFormat="1" x14ac:dyDescent="0.2"/>
    <row r="289" s="34" customFormat="1" x14ac:dyDescent="0.2"/>
    <row r="290" s="34" customFormat="1" x14ac:dyDescent="0.2"/>
    <row r="291" s="34" customFormat="1" x14ac:dyDescent="0.2"/>
    <row r="292" s="34" customFormat="1" x14ac:dyDescent="0.2"/>
    <row r="293" s="34" customFormat="1" x14ac:dyDescent="0.2"/>
    <row r="294" s="34" customFormat="1" x14ac:dyDescent="0.2"/>
    <row r="295" s="34" customFormat="1" x14ac:dyDescent="0.2"/>
    <row r="296" s="34" customFormat="1" x14ac:dyDescent="0.2"/>
    <row r="297" s="34" customFormat="1" x14ac:dyDescent="0.2"/>
    <row r="298" s="34" customFormat="1" x14ac:dyDescent="0.2"/>
    <row r="299" s="34" customFormat="1" x14ac:dyDescent="0.2"/>
    <row r="300" s="34" customFormat="1" x14ac:dyDescent="0.2"/>
    <row r="301" s="34" customFormat="1" x14ac:dyDescent="0.2"/>
    <row r="302" s="34" customFormat="1" x14ac:dyDescent="0.2"/>
    <row r="303" s="34" customFormat="1" x14ac:dyDescent="0.2"/>
    <row r="304" s="34" customFormat="1" x14ac:dyDescent="0.2"/>
    <row r="305" s="34" customFormat="1" x14ac:dyDescent="0.2"/>
    <row r="306" s="34" customFormat="1" x14ac:dyDescent="0.2"/>
    <row r="307" s="34" customFormat="1" x14ac:dyDescent="0.2"/>
    <row r="308" s="34" customFormat="1" x14ac:dyDescent="0.2"/>
    <row r="309" s="34" customFormat="1" x14ac:dyDescent="0.2"/>
    <row r="310" s="34" customFormat="1" x14ac:dyDescent="0.2"/>
    <row r="311" s="34" customFormat="1" x14ac:dyDescent="0.2"/>
    <row r="312" s="34" customFormat="1" x14ac:dyDescent="0.2"/>
    <row r="313" s="34" customFormat="1" x14ac:dyDescent="0.2"/>
    <row r="314" s="34" customFormat="1" x14ac:dyDescent="0.2"/>
    <row r="315" s="34" customFormat="1" x14ac:dyDescent="0.2"/>
    <row r="316" s="34" customFormat="1" x14ac:dyDescent="0.2"/>
    <row r="317" s="34" customFormat="1" x14ac:dyDescent="0.2"/>
    <row r="318" s="34" customFormat="1" x14ac:dyDescent="0.2"/>
    <row r="319" s="34" customFormat="1" x14ac:dyDescent="0.2"/>
    <row r="320" s="34" customFormat="1" x14ac:dyDescent="0.2"/>
    <row r="321" s="34" customFormat="1" x14ac:dyDescent="0.2"/>
    <row r="322" s="34" customFormat="1" x14ac:dyDescent="0.2"/>
    <row r="323" s="34" customFormat="1" x14ac:dyDescent="0.2"/>
    <row r="324" s="34" customFormat="1" x14ac:dyDescent="0.2"/>
    <row r="325" s="34" customFormat="1" x14ac:dyDescent="0.2"/>
    <row r="326" s="34" customFormat="1" x14ac:dyDescent="0.2"/>
    <row r="327" s="34" customFormat="1" x14ac:dyDescent="0.2"/>
    <row r="328" s="34" customFormat="1" x14ac:dyDescent="0.2"/>
    <row r="329" s="34" customFormat="1" x14ac:dyDescent="0.2"/>
    <row r="330" s="34" customFormat="1" x14ac:dyDescent="0.2"/>
    <row r="331" s="34" customFormat="1" x14ac:dyDescent="0.2"/>
    <row r="332" s="34" customFormat="1" x14ac:dyDescent="0.2"/>
    <row r="333" s="34" customFormat="1" x14ac:dyDescent="0.2"/>
    <row r="334" s="34" customFormat="1" x14ac:dyDescent="0.2"/>
    <row r="335" s="34" customFormat="1" x14ac:dyDescent="0.2"/>
    <row r="336" s="34" customFormat="1" x14ac:dyDescent="0.2"/>
    <row r="337" s="34" customFormat="1" x14ac:dyDescent="0.2"/>
    <row r="338" s="34" customFormat="1" x14ac:dyDescent="0.2"/>
    <row r="339" s="34" customFormat="1" x14ac:dyDescent="0.2"/>
    <row r="340" s="34" customFormat="1" x14ac:dyDescent="0.2"/>
  </sheetData>
  <sheetProtection algorithmName="SHA-512" hashValue="bK89CEY0uYX7hyzY34HItPbYjoxQKG8BqiMkaVSn1E8UwXn3smBf2S70dD7IwQ2dQy7uX6bnFR3GFsKHJxL4eQ==" saltValue="qXnUUlj5ydOwrAFCxuYHVQ==" spinCount="100000" sheet="1" objects="1" scenarios="1" formatCells="0" formatColumns="0" formatRows="0"/>
  <mergeCells count="4">
    <mergeCell ref="B8:I8"/>
    <mergeCell ref="B40:I40"/>
    <mergeCell ref="B46:C46"/>
    <mergeCell ref="B13:I13"/>
  </mergeCells>
  <conditionalFormatting sqref="H15">
    <cfRule type="containsText" dxfId="3" priority="4" operator="containsText" text="Introduce value">
      <formula>NOT(ISERROR(SEARCH("Introduce value",#REF!)))</formula>
    </cfRule>
  </conditionalFormatting>
  <conditionalFormatting sqref="H10:H14">
    <cfRule type="containsText" dxfId="2" priority="3" operator="containsText" text="Introduce value">
      <formula>NOT(ISERROR(SEARCH("Introduce value",#REF!)))</formula>
    </cfRule>
  </conditionalFormatting>
  <dataValidations count="2">
    <dataValidation type="list" allowBlank="1" showInputMessage="1" showErrorMessage="1" sqref="F22">
      <formula1>bait_form</formula1>
    </dataValidation>
    <dataValidation type="list" allowBlank="1" showInputMessage="1" showErrorMessage="1" sqref="F20">
      <formula1>rodent_control</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24"/>
  <sheetViews>
    <sheetView zoomScaleNormal="100" workbookViewId="0"/>
  </sheetViews>
  <sheetFormatPr defaultColWidth="8.75" defaultRowHeight="12.75" x14ac:dyDescent="0.2"/>
  <cols>
    <col min="1" max="1" width="1.625" style="34" customWidth="1"/>
    <col min="2" max="2" width="45.625" style="40" customWidth="1"/>
    <col min="3" max="3" width="1.625" style="40" customWidth="1"/>
    <col min="4" max="4" width="15.625" style="40" customWidth="1"/>
    <col min="5" max="5" width="1.625" style="40" customWidth="1"/>
    <col min="6" max="6" width="20.625" style="40" customWidth="1"/>
    <col min="7" max="8" width="10.625" style="40" customWidth="1"/>
    <col min="9" max="9" width="65.625" style="40" customWidth="1"/>
    <col min="10" max="68" width="8.75" style="34"/>
    <col min="69" max="16384" width="8.75" style="40"/>
  </cols>
  <sheetData>
    <row r="1" spans="1:68" x14ac:dyDescent="0.2">
      <c r="A1" s="36"/>
      <c r="B1" s="36"/>
      <c r="C1" s="36"/>
      <c r="D1" s="36"/>
      <c r="E1" s="36"/>
      <c r="F1" s="36"/>
      <c r="G1" s="36"/>
      <c r="H1" s="36"/>
      <c r="I1" s="36"/>
    </row>
    <row r="2" spans="1:68" ht="19.5" x14ac:dyDescent="0.2">
      <c r="A2" s="36"/>
      <c r="B2" s="37" t="s">
        <v>25</v>
      </c>
      <c r="C2" s="37"/>
      <c r="D2" s="37"/>
      <c r="E2" s="37"/>
      <c r="F2" s="37"/>
      <c r="G2" s="37"/>
      <c r="H2" s="37"/>
      <c r="I2" s="36"/>
    </row>
    <row r="3" spans="1:68" ht="19.5" x14ac:dyDescent="0.2">
      <c r="A3" s="36"/>
      <c r="B3" s="37"/>
      <c r="C3" s="37"/>
      <c r="D3" s="37"/>
      <c r="E3" s="37"/>
      <c r="F3" s="37"/>
      <c r="G3" s="37"/>
      <c r="H3" s="37"/>
      <c r="I3" s="36"/>
    </row>
    <row r="4" spans="1:68" x14ac:dyDescent="0.2">
      <c r="A4" s="36"/>
      <c r="B4" s="41"/>
      <c r="C4" s="41"/>
      <c r="D4" s="36"/>
      <c r="E4" s="36"/>
      <c r="F4" s="36"/>
      <c r="G4" s="36"/>
      <c r="H4" s="36"/>
      <c r="I4" s="36"/>
    </row>
    <row r="5" spans="1:68" ht="18" x14ac:dyDescent="0.2">
      <c r="A5" s="36"/>
      <c r="B5" s="43" t="s">
        <v>190</v>
      </c>
      <c r="C5" s="44"/>
      <c r="D5" s="45"/>
      <c r="E5" s="45"/>
      <c r="F5" s="45"/>
      <c r="G5" s="45"/>
      <c r="H5" s="45"/>
      <c r="I5" s="45"/>
    </row>
    <row r="6" spans="1:68" x14ac:dyDescent="0.2">
      <c r="A6" s="36"/>
      <c r="B6" s="47"/>
      <c r="C6" s="47"/>
      <c r="D6" s="47"/>
      <c r="E6" s="47"/>
      <c r="F6" s="47"/>
      <c r="G6" s="47"/>
      <c r="H6" s="47"/>
      <c r="I6" s="47"/>
      <c r="AU6" s="40"/>
      <c r="AV6" s="40"/>
      <c r="AW6" s="40"/>
      <c r="AX6" s="40"/>
      <c r="AY6" s="40"/>
      <c r="AZ6" s="40"/>
      <c r="BA6" s="40"/>
      <c r="BB6" s="40"/>
      <c r="BC6" s="40"/>
      <c r="BD6" s="40"/>
      <c r="BE6" s="40"/>
      <c r="BF6" s="40"/>
      <c r="BG6" s="40"/>
      <c r="BH6" s="40"/>
      <c r="BI6" s="40"/>
      <c r="BJ6" s="40"/>
      <c r="BK6" s="40"/>
      <c r="BL6" s="40"/>
      <c r="BM6" s="40"/>
      <c r="BN6" s="40"/>
      <c r="BO6" s="40"/>
      <c r="BP6" s="40"/>
    </row>
    <row r="7" spans="1:68" s="52" customFormat="1" ht="14.25" x14ac:dyDescent="0.2">
      <c r="A7" s="48"/>
      <c r="B7" s="49" t="s">
        <v>68</v>
      </c>
      <c r="C7" s="50"/>
      <c r="D7" s="50"/>
      <c r="E7" s="50"/>
      <c r="F7" s="50"/>
      <c r="G7" s="50"/>
      <c r="H7" s="50"/>
      <c r="I7" s="50"/>
      <c r="J7" s="48"/>
      <c r="K7" s="48"/>
      <c r="L7" s="48"/>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row>
    <row r="8" spans="1:68" s="34" customFormat="1" ht="30.75" customHeight="1" x14ac:dyDescent="0.2">
      <c r="B8" s="183" t="s">
        <v>63</v>
      </c>
      <c r="C8" s="183"/>
      <c r="D8" s="183"/>
      <c r="E8" s="183"/>
      <c r="F8" s="183"/>
      <c r="G8" s="183"/>
      <c r="H8" s="183"/>
      <c r="I8" s="183"/>
      <c r="J8" s="123"/>
      <c r="K8" s="53"/>
      <c r="L8" s="53"/>
    </row>
    <row r="9" spans="1:68" s="34" customFormat="1" ht="15" x14ac:dyDescent="0.2">
      <c r="A9" s="36"/>
      <c r="B9" s="93"/>
      <c r="C9" s="114"/>
      <c r="D9" s="93"/>
      <c r="E9" s="95"/>
      <c r="F9" s="95"/>
      <c r="G9" s="96"/>
      <c r="H9" s="96"/>
      <c r="I9" s="96"/>
      <c r="J9" s="36"/>
      <c r="K9" s="36"/>
      <c r="L9" s="36"/>
    </row>
    <row r="10" spans="1:68" x14ac:dyDescent="0.2">
      <c r="A10" s="36"/>
      <c r="B10" s="56" t="s">
        <v>33</v>
      </c>
      <c r="C10" s="57"/>
      <c r="D10" s="36"/>
      <c r="E10" s="36"/>
      <c r="F10" s="36"/>
      <c r="G10" s="36"/>
      <c r="H10" s="36"/>
      <c r="I10" s="39"/>
    </row>
    <row r="11" spans="1:68" x14ac:dyDescent="0.2">
      <c r="A11" s="36"/>
      <c r="B11" s="48" t="s">
        <v>262</v>
      </c>
      <c r="C11" s="58"/>
      <c r="D11" s="36"/>
      <c r="E11" s="36"/>
      <c r="F11" s="36"/>
      <c r="G11" s="36"/>
      <c r="H11" s="36"/>
      <c r="I11" s="124"/>
      <c r="J11" s="36"/>
      <c r="K11" s="36"/>
      <c r="L11" s="36"/>
      <c r="M11" s="36"/>
      <c r="N11" s="36"/>
      <c r="O11" s="36"/>
      <c r="P11" s="36"/>
    </row>
    <row r="12" spans="1:68" x14ac:dyDescent="0.2">
      <c r="A12" s="36"/>
      <c r="B12" s="48" t="s">
        <v>67</v>
      </c>
      <c r="C12" s="58"/>
      <c r="D12" s="36"/>
      <c r="E12" s="36"/>
      <c r="F12" s="36"/>
      <c r="G12" s="36"/>
      <c r="H12" s="36"/>
      <c r="I12" s="36"/>
      <c r="J12" s="36"/>
      <c r="K12" s="36"/>
      <c r="L12" s="36"/>
      <c r="M12" s="36"/>
      <c r="N12" s="36"/>
      <c r="O12" s="36"/>
      <c r="P12" s="36"/>
    </row>
    <row r="13" spans="1:68" s="34" customFormat="1" ht="15" x14ac:dyDescent="0.2">
      <c r="A13" s="36"/>
      <c r="C13" s="93"/>
      <c r="D13" s="95"/>
      <c r="E13" s="95"/>
      <c r="F13" s="96"/>
      <c r="G13" s="96"/>
      <c r="H13" s="96"/>
      <c r="I13" s="36"/>
      <c r="J13" s="36"/>
      <c r="K13" s="36"/>
    </row>
    <row r="14" spans="1:68" ht="15" x14ac:dyDescent="0.2">
      <c r="A14" s="36"/>
      <c r="B14" s="59" t="s">
        <v>0</v>
      </c>
      <c r="C14" s="59"/>
      <c r="D14" s="60"/>
      <c r="E14" s="60"/>
      <c r="F14" s="60"/>
      <c r="G14" s="60"/>
      <c r="H14" s="60"/>
      <c r="I14" s="61"/>
    </row>
    <row r="15" spans="1:68" ht="3" customHeight="1" x14ac:dyDescent="0.2">
      <c r="A15" s="36"/>
      <c r="B15" s="62"/>
      <c r="C15" s="62"/>
      <c r="D15" s="62"/>
      <c r="E15" s="62"/>
      <c r="F15" s="62"/>
      <c r="G15" s="62"/>
      <c r="H15" s="62"/>
      <c r="I15" s="141"/>
    </row>
    <row r="16" spans="1:68" ht="15" x14ac:dyDescent="0.2">
      <c r="A16" s="36"/>
      <c r="B16" s="64" t="s">
        <v>2</v>
      </c>
      <c r="C16" s="64"/>
      <c r="D16" s="65" t="s">
        <v>4</v>
      </c>
      <c r="E16" s="65"/>
      <c r="F16" s="66" t="s">
        <v>7</v>
      </c>
      <c r="G16" s="66" t="s">
        <v>3</v>
      </c>
      <c r="H16" s="66" t="s">
        <v>12</v>
      </c>
      <c r="I16" s="65" t="s">
        <v>64</v>
      </c>
    </row>
    <row r="17" spans="1:9" ht="3" customHeight="1" x14ac:dyDescent="0.2">
      <c r="A17" s="36"/>
      <c r="B17" s="64"/>
      <c r="C17" s="64"/>
      <c r="D17" s="65"/>
      <c r="E17" s="65"/>
      <c r="F17" s="66"/>
      <c r="G17" s="66"/>
      <c r="H17" s="66"/>
      <c r="I17" s="65"/>
    </row>
    <row r="18" spans="1:9" s="34" customFormat="1" ht="23.25" customHeight="1" x14ac:dyDescent="0.2">
      <c r="B18" s="140" t="s">
        <v>179</v>
      </c>
      <c r="C18" s="69"/>
      <c r="D18" s="141" t="s">
        <v>26</v>
      </c>
      <c r="E18" s="141"/>
      <c r="F18" s="70"/>
      <c r="G18" s="68" t="s">
        <v>34</v>
      </c>
      <c r="H18" s="68" t="s">
        <v>6</v>
      </c>
      <c r="I18" s="141"/>
    </row>
    <row r="19" spans="1:9" s="34" customFormat="1" ht="3" customHeight="1" x14ac:dyDescent="0.2">
      <c r="A19" s="36"/>
      <c r="B19" s="64"/>
      <c r="C19" s="64"/>
      <c r="D19" s="65"/>
      <c r="E19" s="65"/>
      <c r="F19" s="66"/>
      <c r="G19" s="66"/>
      <c r="H19" s="66"/>
      <c r="I19" s="65"/>
    </row>
    <row r="20" spans="1:9" s="34" customFormat="1" ht="14.25" x14ac:dyDescent="0.2">
      <c r="B20" s="69" t="s">
        <v>77</v>
      </c>
      <c r="C20" s="69"/>
      <c r="D20" s="141" t="s">
        <v>35</v>
      </c>
      <c r="E20" s="141"/>
      <c r="F20" s="70"/>
      <c r="G20" s="68" t="s">
        <v>5</v>
      </c>
      <c r="H20" s="71" t="s">
        <v>6</v>
      </c>
      <c r="I20" s="141"/>
    </row>
    <row r="21" spans="1:9" s="34" customFormat="1" ht="3" customHeight="1" x14ac:dyDescent="0.2">
      <c r="B21" s="69"/>
      <c r="C21" s="69"/>
      <c r="D21" s="141"/>
      <c r="E21" s="141"/>
      <c r="F21" s="68"/>
      <c r="G21" s="68"/>
      <c r="H21" s="71"/>
      <c r="I21" s="141"/>
    </row>
    <row r="22" spans="1:9" s="34" customFormat="1" ht="14.25" x14ac:dyDescent="0.2">
      <c r="B22" s="69" t="s">
        <v>36</v>
      </c>
      <c r="C22" s="69"/>
      <c r="D22" s="141" t="s">
        <v>37</v>
      </c>
      <c r="E22" s="141"/>
      <c r="F22" s="68">
        <v>12</v>
      </c>
      <c r="G22" s="68" t="s">
        <v>5</v>
      </c>
      <c r="H22" s="110" t="s">
        <v>14</v>
      </c>
      <c r="I22" s="141"/>
    </row>
    <row r="23" spans="1:9" s="34" customFormat="1" ht="3" customHeight="1" x14ac:dyDescent="0.2">
      <c r="B23" s="69"/>
      <c r="C23" s="69"/>
      <c r="D23" s="141"/>
      <c r="E23" s="141"/>
      <c r="F23" s="68"/>
      <c r="G23" s="68"/>
      <c r="H23" s="68"/>
      <c r="I23" s="141"/>
    </row>
    <row r="24" spans="1:9" s="34" customFormat="1" ht="14.25" x14ac:dyDescent="0.2">
      <c r="B24" s="69" t="s">
        <v>61</v>
      </c>
      <c r="C24" s="69"/>
      <c r="D24" s="141" t="s">
        <v>56</v>
      </c>
      <c r="E24" s="141"/>
      <c r="F24" s="68">
        <v>7</v>
      </c>
      <c r="G24" s="68" t="s">
        <v>5</v>
      </c>
      <c r="H24" s="68" t="s">
        <v>14</v>
      </c>
      <c r="I24" s="140"/>
    </row>
    <row r="25" spans="1:9" s="34" customFormat="1" ht="3" customHeight="1" x14ac:dyDescent="0.2">
      <c r="B25" s="69"/>
      <c r="C25" s="69"/>
      <c r="D25" s="141"/>
      <c r="E25" s="141"/>
      <c r="F25" s="68"/>
      <c r="G25" s="68"/>
      <c r="H25" s="68"/>
      <c r="I25" s="140"/>
    </row>
    <row r="26" spans="1:9" s="34" customFormat="1" ht="14.25" x14ac:dyDescent="0.2">
      <c r="B26" s="69" t="s">
        <v>202</v>
      </c>
      <c r="C26" s="69"/>
      <c r="D26" s="141" t="s">
        <v>203</v>
      </c>
      <c r="E26" s="141"/>
      <c r="F26" s="68">
        <v>0.4</v>
      </c>
      <c r="G26" s="68" t="s">
        <v>5</v>
      </c>
      <c r="H26" s="110" t="s">
        <v>14</v>
      </c>
      <c r="I26" s="140"/>
    </row>
    <row r="27" spans="1:9" s="34" customFormat="1" x14ac:dyDescent="0.2">
      <c r="B27" s="140"/>
      <c r="C27" s="69"/>
      <c r="D27" s="141"/>
      <c r="E27" s="141"/>
      <c r="F27" s="68"/>
      <c r="G27" s="68"/>
      <c r="H27" s="68"/>
      <c r="I27" s="141"/>
    </row>
    <row r="28" spans="1:9" s="34" customFormat="1" x14ac:dyDescent="0.2">
      <c r="B28" s="188" t="s">
        <v>194</v>
      </c>
      <c r="C28" s="188"/>
      <c r="D28" s="188"/>
      <c r="E28" s="188"/>
      <c r="F28" s="188"/>
      <c r="G28" s="188"/>
      <c r="H28" s="188"/>
      <c r="I28" s="188"/>
    </row>
    <row r="29" spans="1:9" s="34" customFormat="1" ht="3" customHeight="1" x14ac:dyDescent="0.2">
      <c r="B29" s="69"/>
      <c r="C29" s="69"/>
      <c r="D29" s="141"/>
      <c r="E29" s="141"/>
      <c r="F29" s="68"/>
      <c r="G29" s="68"/>
      <c r="H29" s="71"/>
      <c r="I29" s="141"/>
    </row>
    <row r="30" spans="1:9" s="34" customFormat="1" ht="14.25" x14ac:dyDescent="0.2">
      <c r="B30" s="69" t="s">
        <v>191</v>
      </c>
      <c r="C30" s="69"/>
      <c r="D30" s="141" t="s">
        <v>192</v>
      </c>
      <c r="E30" s="141"/>
      <c r="F30" s="68">
        <v>450000</v>
      </c>
      <c r="G30" s="68" t="s">
        <v>193</v>
      </c>
      <c r="H30" s="68" t="s">
        <v>14</v>
      </c>
      <c r="I30" s="141"/>
    </row>
    <row r="31" spans="1:9" s="34" customFormat="1" x14ac:dyDescent="0.2">
      <c r="B31" s="69"/>
      <c r="C31" s="69"/>
      <c r="D31" s="141"/>
      <c r="E31" s="141"/>
      <c r="F31" s="68"/>
      <c r="G31" s="68"/>
      <c r="H31" s="71"/>
      <c r="I31" s="141"/>
    </row>
    <row r="32" spans="1:9" s="34" customFormat="1" ht="15" x14ac:dyDescent="0.2">
      <c r="A32" s="36"/>
      <c r="B32" s="59" t="s">
        <v>1</v>
      </c>
      <c r="C32" s="59"/>
      <c r="D32" s="60"/>
      <c r="E32" s="60"/>
      <c r="F32" s="60"/>
      <c r="G32" s="60"/>
      <c r="H32" s="60"/>
      <c r="I32" s="61"/>
    </row>
    <row r="33" spans="1:9" s="34" customFormat="1" ht="3" customHeight="1" x14ac:dyDescent="0.2">
      <c r="A33" s="36"/>
      <c r="B33" s="62"/>
      <c r="C33" s="62"/>
      <c r="D33" s="62"/>
      <c r="E33" s="62"/>
      <c r="F33" s="62"/>
      <c r="G33" s="62"/>
      <c r="H33" s="62"/>
      <c r="I33" s="141"/>
    </row>
    <row r="34" spans="1:9" s="34" customFormat="1" ht="15" x14ac:dyDescent="0.2">
      <c r="A34" s="36"/>
      <c r="B34" s="64" t="s">
        <v>2</v>
      </c>
      <c r="C34" s="64"/>
      <c r="D34" s="65" t="s">
        <v>4</v>
      </c>
      <c r="E34" s="65"/>
      <c r="F34" s="66" t="s">
        <v>7</v>
      </c>
      <c r="G34" s="66" t="s">
        <v>3</v>
      </c>
      <c r="H34" s="66" t="s">
        <v>12</v>
      </c>
      <c r="I34" s="65" t="s">
        <v>64</v>
      </c>
    </row>
    <row r="35" spans="1:9" s="34" customFormat="1" ht="3" customHeight="1" x14ac:dyDescent="0.2">
      <c r="A35" s="36"/>
      <c r="B35" s="77"/>
      <c r="C35" s="77"/>
      <c r="D35" s="77"/>
      <c r="E35" s="77"/>
      <c r="F35" s="77"/>
      <c r="G35" s="77"/>
      <c r="H35" s="77"/>
      <c r="I35" s="141"/>
    </row>
    <row r="36" spans="1:9" s="34" customFormat="1" ht="14.25" x14ac:dyDescent="0.2">
      <c r="A36" s="36"/>
      <c r="B36" s="140" t="s">
        <v>198</v>
      </c>
      <c r="C36" s="69"/>
      <c r="D36" s="69" t="s">
        <v>199</v>
      </c>
      <c r="E36" s="69"/>
      <c r="F36" s="88" t="str">
        <f>IF(AND(ISNUMBER(Qprod),ISNUMBER(Fcprod),ISNUMBER(Frelease_D_water)),Qprod*Fcprod*Napp*Nsites*Frelease_D_water,"??")</f>
        <v>??</v>
      </c>
      <c r="G36" s="68" t="s">
        <v>34</v>
      </c>
      <c r="H36" s="68" t="s">
        <v>8</v>
      </c>
      <c r="I36" s="104" t="s">
        <v>200</v>
      </c>
    </row>
    <row r="37" spans="1:9" s="34" customFormat="1" ht="3" customHeight="1" x14ac:dyDescent="0.2">
      <c r="A37" s="36"/>
      <c r="B37" s="140"/>
      <c r="C37" s="69"/>
      <c r="D37" s="69"/>
      <c r="E37" s="69"/>
      <c r="F37" s="68"/>
      <c r="G37" s="68"/>
      <c r="H37" s="68"/>
      <c r="I37" s="104"/>
    </row>
    <row r="38" spans="1:9" s="34" customFormat="1" ht="15" x14ac:dyDescent="0.2">
      <c r="A38" s="36"/>
      <c r="B38" s="69" t="s">
        <v>195</v>
      </c>
      <c r="C38" s="69"/>
      <c r="D38" s="69" t="s">
        <v>196</v>
      </c>
      <c r="E38" s="69"/>
      <c r="F38" s="88" t="str">
        <f>IF(ISNUMBER(Elocal_water_D),Elocal_water_D/Vchannel,"??")</f>
        <v>??</v>
      </c>
      <c r="G38" s="68" t="s">
        <v>197</v>
      </c>
      <c r="H38" s="68" t="s">
        <v>8</v>
      </c>
      <c r="I38" s="104" t="s">
        <v>201</v>
      </c>
    </row>
    <row r="39" spans="1:9" s="34" customFormat="1" x14ac:dyDescent="0.2">
      <c r="A39" s="36"/>
      <c r="B39" s="140"/>
      <c r="C39" s="62"/>
      <c r="D39" s="67"/>
      <c r="E39" s="67"/>
      <c r="F39" s="62"/>
      <c r="G39" s="81"/>
      <c r="H39" s="81"/>
      <c r="I39" s="82"/>
    </row>
    <row r="40" spans="1:9" s="34" customFormat="1" x14ac:dyDescent="0.2">
      <c r="G40" s="51"/>
      <c r="H40" s="51"/>
      <c r="I40" s="35"/>
    </row>
    <row r="41" spans="1:9" s="34" customFormat="1" x14ac:dyDescent="0.2">
      <c r="B41" s="83" t="s">
        <v>13</v>
      </c>
      <c r="G41" s="51"/>
      <c r="H41" s="51"/>
      <c r="I41" s="35"/>
    </row>
    <row r="42" spans="1:9" s="34" customFormat="1" x14ac:dyDescent="0.2">
      <c r="G42" s="106"/>
      <c r="H42" s="51"/>
      <c r="I42" s="35"/>
    </row>
    <row r="43" spans="1:9" s="34" customFormat="1" x14ac:dyDescent="0.2">
      <c r="D43" s="35"/>
      <c r="E43" s="35"/>
    </row>
    <row r="44" spans="1:9" s="34" customFormat="1" x14ac:dyDescent="0.2"/>
    <row r="45" spans="1:9" s="34" customFormat="1" x14ac:dyDescent="0.2"/>
    <row r="46" spans="1:9" s="34" customFormat="1" x14ac:dyDescent="0.2"/>
    <row r="47" spans="1:9" s="34" customFormat="1" x14ac:dyDescent="0.2"/>
    <row r="48" spans="1:9" s="34" customFormat="1" x14ac:dyDescent="0.2"/>
    <row r="49" s="34" customFormat="1" x14ac:dyDescent="0.2"/>
    <row r="50" s="34" customFormat="1" x14ac:dyDescent="0.2"/>
    <row r="51" s="34" customFormat="1" x14ac:dyDescent="0.2"/>
    <row r="52" s="34" customFormat="1" x14ac:dyDescent="0.2"/>
    <row r="53" s="34" customFormat="1" x14ac:dyDescent="0.2"/>
    <row r="54" s="34" customFormat="1" x14ac:dyDescent="0.2"/>
    <row r="55" s="34" customFormat="1" x14ac:dyDescent="0.2"/>
    <row r="56" s="34" customFormat="1" x14ac:dyDescent="0.2"/>
    <row r="57" s="34" customFormat="1" x14ac:dyDescent="0.2"/>
    <row r="58" s="34" customFormat="1" x14ac:dyDescent="0.2"/>
    <row r="59" s="34" customFormat="1" x14ac:dyDescent="0.2"/>
    <row r="60" s="34" customFormat="1" x14ac:dyDescent="0.2"/>
    <row r="61" s="34" customFormat="1" x14ac:dyDescent="0.2"/>
    <row r="62" s="34" customFormat="1" x14ac:dyDescent="0.2"/>
    <row r="63" s="34" customFormat="1" x14ac:dyDescent="0.2"/>
    <row r="64" s="34" customFormat="1" x14ac:dyDescent="0.2"/>
    <row r="65" s="34" customFormat="1" x14ac:dyDescent="0.2"/>
    <row r="66" s="34" customFormat="1" x14ac:dyDescent="0.2"/>
    <row r="67" s="34" customFormat="1" x14ac:dyDescent="0.2"/>
    <row r="68" s="34" customFormat="1" x14ac:dyDescent="0.2"/>
    <row r="69" s="34" customFormat="1" x14ac:dyDescent="0.2"/>
    <row r="70" s="34" customFormat="1" x14ac:dyDescent="0.2"/>
    <row r="71" s="34" customFormat="1" x14ac:dyDescent="0.2"/>
    <row r="72" s="34" customFormat="1" x14ac:dyDescent="0.2"/>
    <row r="73" s="34" customFormat="1" x14ac:dyDescent="0.2"/>
    <row r="74" s="34" customFormat="1" x14ac:dyDescent="0.2"/>
    <row r="75" s="34" customFormat="1" x14ac:dyDescent="0.2"/>
    <row r="76" s="34" customFormat="1" x14ac:dyDescent="0.2"/>
    <row r="77" s="34" customFormat="1" x14ac:dyDescent="0.2"/>
    <row r="78" s="34" customFormat="1" x14ac:dyDescent="0.2"/>
    <row r="79" s="34" customFormat="1" x14ac:dyDescent="0.2"/>
    <row r="80" s="34" customFormat="1" x14ac:dyDescent="0.2"/>
    <row r="81" s="34" customFormat="1" x14ac:dyDescent="0.2"/>
    <row r="82" s="34" customFormat="1" x14ac:dyDescent="0.2"/>
    <row r="83" s="34" customFormat="1" x14ac:dyDescent="0.2"/>
    <row r="84" s="34" customFormat="1" x14ac:dyDescent="0.2"/>
    <row r="85" s="34" customFormat="1" x14ac:dyDescent="0.2"/>
    <row r="86" s="34" customFormat="1" x14ac:dyDescent="0.2"/>
    <row r="87" s="34" customFormat="1" x14ac:dyDescent="0.2"/>
    <row r="88" s="34" customFormat="1" x14ac:dyDescent="0.2"/>
    <row r="89" s="34" customFormat="1" x14ac:dyDescent="0.2"/>
    <row r="90" s="34" customFormat="1" x14ac:dyDescent="0.2"/>
    <row r="91" s="34" customFormat="1" x14ac:dyDescent="0.2"/>
    <row r="92" s="34" customFormat="1" x14ac:dyDescent="0.2"/>
    <row r="93" s="34" customFormat="1" x14ac:dyDescent="0.2"/>
    <row r="94" s="34" customFormat="1" x14ac:dyDescent="0.2"/>
    <row r="95" s="34" customFormat="1" x14ac:dyDescent="0.2"/>
    <row r="96" s="34" customFormat="1" x14ac:dyDescent="0.2"/>
    <row r="97" s="34" customFormat="1" x14ac:dyDescent="0.2"/>
    <row r="98" s="34" customFormat="1" x14ac:dyDescent="0.2"/>
    <row r="99" s="34" customFormat="1" x14ac:dyDescent="0.2"/>
    <row r="100" s="34" customFormat="1" x14ac:dyDescent="0.2"/>
    <row r="101" s="34" customFormat="1" x14ac:dyDescent="0.2"/>
    <row r="102" s="34" customFormat="1" x14ac:dyDescent="0.2"/>
    <row r="103" s="34" customFormat="1" x14ac:dyDescent="0.2"/>
    <row r="104" s="34" customFormat="1" x14ac:dyDescent="0.2"/>
    <row r="105" s="34" customFormat="1" x14ac:dyDescent="0.2"/>
    <row r="106" s="34" customFormat="1" x14ac:dyDescent="0.2"/>
    <row r="107" s="34" customFormat="1" x14ac:dyDescent="0.2"/>
    <row r="108" s="34" customFormat="1" x14ac:dyDescent="0.2"/>
    <row r="109" s="34" customFormat="1" x14ac:dyDescent="0.2"/>
    <row r="110" s="34" customFormat="1" x14ac:dyDescent="0.2"/>
    <row r="111" s="34" customFormat="1" x14ac:dyDescent="0.2"/>
    <row r="112" s="34" customFormat="1" x14ac:dyDescent="0.2"/>
    <row r="113" s="34" customFormat="1" x14ac:dyDescent="0.2"/>
    <row r="114" s="34" customFormat="1" x14ac:dyDescent="0.2"/>
    <row r="115" s="34" customFormat="1" x14ac:dyDescent="0.2"/>
    <row r="116" s="34" customFormat="1" x14ac:dyDescent="0.2"/>
    <row r="117" s="34" customFormat="1" x14ac:dyDescent="0.2"/>
    <row r="118" s="34" customFormat="1" x14ac:dyDescent="0.2"/>
    <row r="119" s="34" customFormat="1" x14ac:dyDescent="0.2"/>
    <row r="120" s="34" customFormat="1" x14ac:dyDescent="0.2"/>
    <row r="121" s="34" customFormat="1" x14ac:dyDescent="0.2"/>
    <row r="122" s="34" customFormat="1" x14ac:dyDescent="0.2"/>
    <row r="123" s="34" customFormat="1" x14ac:dyDescent="0.2"/>
    <row r="124" s="34" customFormat="1" x14ac:dyDescent="0.2"/>
    <row r="125" s="34" customFormat="1" x14ac:dyDescent="0.2"/>
    <row r="126" s="34" customFormat="1" x14ac:dyDescent="0.2"/>
    <row r="127" s="34" customFormat="1" x14ac:dyDescent="0.2"/>
    <row r="128" s="34" customFormat="1" x14ac:dyDescent="0.2"/>
    <row r="129" s="34" customFormat="1" x14ac:dyDescent="0.2"/>
    <row r="130" s="34" customFormat="1" x14ac:dyDescent="0.2"/>
    <row r="131" s="34" customFormat="1" x14ac:dyDescent="0.2"/>
    <row r="132" s="34" customFormat="1" x14ac:dyDescent="0.2"/>
    <row r="133" s="34" customFormat="1" x14ac:dyDescent="0.2"/>
    <row r="134" s="34" customFormat="1" x14ac:dyDescent="0.2"/>
    <row r="135" s="34" customFormat="1" x14ac:dyDescent="0.2"/>
    <row r="136" s="34" customFormat="1" x14ac:dyDescent="0.2"/>
    <row r="137" s="34" customFormat="1" x14ac:dyDescent="0.2"/>
    <row r="138" s="34" customFormat="1" x14ac:dyDescent="0.2"/>
    <row r="139" s="34" customFormat="1" x14ac:dyDescent="0.2"/>
    <row r="140" s="34" customFormat="1" x14ac:dyDescent="0.2"/>
    <row r="141" s="34" customFormat="1" x14ac:dyDescent="0.2"/>
    <row r="142" s="34" customFormat="1" x14ac:dyDescent="0.2"/>
    <row r="143" s="34" customFormat="1" x14ac:dyDescent="0.2"/>
    <row r="144" s="34" customFormat="1" x14ac:dyDescent="0.2"/>
    <row r="145" s="34" customFormat="1" x14ac:dyDescent="0.2"/>
    <row r="146" s="34" customFormat="1" x14ac:dyDescent="0.2"/>
    <row r="147" s="34" customFormat="1" x14ac:dyDescent="0.2"/>
    <row r="148" s="34" customFormat="1" x14ac:dyDescent="0.2"/>
    <row r="149" s="34" customFormat="1" x14ac:dyDescent="0.2"/>
    <row r="150" s="34" customFormat="1" x14ac:dyDescent="0.2"/>
    <row r="151" s="34" customFormat="1" x14ac:dyDescent="0.2"/>
    <row r="152" s="34" customFormat="1" x14ac:dyDescent="0.2"/>
    <row r="153" s="34" customFormat="1" x14ac:dyDescent="0.2"/>
    <row r="154" s="34" customFormat="1" x14ac:dyDescent="0.2"/>
    <row r="155" s="34" customFormat="1" x14ac:dyDescent="0.2"/>
    <row r="156" s="34" customFormat="1" x14ac:dyDescent="0.2"/>
    <row r="157" s="34" customFormat="1" x14ac:dyDescent="0.2"/>
    <row r="158" s="34" customFormat="1" x14ac:dyDescent="0.2"/>
    <row r="159" s="34" customFormat="1" x14ac:dyDescent="0.2"/>
    <row r="160" s="34" customFormat="1" x14ac:dyDescent="0.2"/>
    <row r="161" s="34" customFormat="1" x14ac:dyDescent="0.2"/>
    <row r="162" s="34" customFormat="1" x14ac:dyDescent="0.2"/>
    <row r="163" s="34" customFormat="1" x14ac:dyDescent="0.2"/>
    <row r="164" s="34" customFormat="1" x14ac:dyDescent="0.2"/>
    <row r="165" s="34" customFormat="1" x14ac:dyDescent="0.2"/>
    <row r="166" s="34" customFormat="1" x14ac:dyDescent="0.2"/>
    <row r="167" s="34" customFormat="1" x14ac:dyDescent="0.2"/>
    <row r="168" s="34" customFormat="1" x14ac:dyDescent="0.2"/>
    <row r="169" s="34" customFormat="1" x14ac:dyDescent="0.2"/>
    <row r="170" s="34" customFormat="1" x14ac:dyDescent="0.2"/>
    <row r="171" s="34" customFormat="1" x14ac:dyDescent="0.2"/>
    <row r="172" s="34" customFormat="1" x14ac:dyDescent="0.2"/>
    <row r="173" s="34" customFormat="1" x14ac:dyDescent="0.2"/>
    <row r="174" s="34" customFormat="1" x14ac:dyDescent="0.2"/>
    <row r="175" s="34" customFormat="1" x14ac:dyDescent="0.2"/>
    <row r="176" s="34" customFormat="1" x14ac:dyDescent="0.2"/>
    <row r="177" s="34" customFormat="1" x14ac:dyDescent="0.2"/>
    <row r="178" s="34" customFormat="1" x14ac:dyDescent="0.2"/>
    <row r="179" s="34" customFormat="1" x14ac:dyDescent="0.2"/>
    <row r="180" s="34" customFormat="1" x14ac:dyDescent="0.2"/>
    <row r="181" s="34" customFormat="1" x14ac:dyDescent="0.2"/>
    <row r="182" s="34" customFormat="1" x14ac:dyDescent="0.2"/>
    <row r="183" s="34" customFormat="1" x14ac:dyDescent="0.2"/>
    <row r="184" s="34" customFormat="1" x14ac:dyDescent="0.2"/>
    <row r="185" s="34" customFormat="1" x14ac:dyDescent="0.2"/>
    <row r="186" s="34" customFormat="1" x14ac:dyDescent="0.2"/>
    <row r="187" s="34" customFormat="1" x14ac:dyDescent="0.2"/>
    <row r="188" s="34" customFormat="1" x14ac:dyDescent="0.2"/>
    <row r="189" s="34" customFormat="1" x14ac:dyDescent="0.2"/>
    <row r="190" s="34" customFormat="1" x14ac:dyDescent="0.2"/>
    <row r="191" s="34" customFormat="1" x14ac:dyDescent="0.2"/>
    <row r="192" s="34" customFormat="1" x14ac:dyDescent="0.2"/>
    <row r="193" s="34" customFormat="1" x14ac:dyDescent="0.2"/>
    <row r="194" s="34" customFormat="1" x14ac:dyDescent="0.2"/>
    <row r="195" s="34" customFormat="1" x14ac:dyDescent="0.2"/>
    <row r="196" s="34" customFormat="1" x14ac:dyDescent="0.2"/>
    <row r="197" s="34" customFormat="1" x14ac:dyDescent="0.2"/>
    <row r="198" s="34" customFormat="1" x14ac:dyDescent="0.2"/>
    <row r="199" s="34" customFormat="1" x14ac:dyDescent="0.2"/>
    <row r="200" s="34" customFormat="1" x14ac:dyDescent="0.2"/>
    <row r="201" s="34" customFormat="1" x14ac:dyDescent="0.2"/>
    <row r="202" s="34" customFormat="1" x14ac:dyDescent="0.2"/>
    <row r="203" s="34" customFormat="1" x14ac:dyDescent="0.2"/>
    <row r="204" s="34" customFormat="1" x14ac:dyDescent="0.2"/>
    <row r="205" s="34" customFormat="1" x14ac:dyDescent="0.2"/>
    <row r="206" s="34" customFormat="1" x14ac:dyDescent="0.2"/>
    <row r="207" s="34" customFormat="1" x14ac:dyDescent="0.2"/>
    <row r="208" s="34" customFormat="1" x14ac:dyDescent="0.2"/>
    <row r="209" s="34" customFormat="1" x14ac:dyDescent="0.2"/>
    <row r="210" s="34" customFormat="1" x14ac:dyDescent="0.2"/>
    <row r="211" s="34" customFormat="1" x14ac:dyDescent="0.2"/>
    <row r="212" s="34" customFormat="1" x14ac:dyDescent="0.2"/>
    <row r="213" s="34" customFormat="1" x14ac:dyDescent="0.2"/>
    <row r="214" s="34" customFormat="1" x14ac:dyDescent="0.2"/>
    <row r="215" s="34" customFormat="1" x14ac:dyDescent="0.2"/>
    <row r="216" s="34" customFormat="1" x14ac:dyDescent="0.2"/>
    <row r="217" s="34" customFormat="1" x14ac:dyDescent="0.2"/>
    <row r="218" s="34" customFormat="1" x14ac:dyDescent="0.2"/>
    <row r="219" s="34" customFormat="1" x14ac:dyDescent="0.2"/>
    <row r="220" s="34" customFormat="1" x14ac:dyDescent="0.2"/>
    <row r="221" s="34" customFormat="1" x14ac:dyDescent="0.2"/>
    <row r="222" s="34" customFormat="1" x14ac:dyDescent="0.2"/>
    <row r="223" s="34" customFormat="1" x14ac:dyDescent="0.2"/>
    <row r="224" s="34" customFormat="1" x14ac:dyDescent="0.2"/>
    <row r="225" s="34" customFormat="1" x14ac:dyDescent="0.2"/>
    <row r="226" s="34" customFormat="1" x14ac:dyDescent="0.2"/>
    <row r="227" s="34" customFormat="1" x14ac:dyDescent="0.2"/>
    <row r="228" s="34" customFormat="1" x14ac:dyDescent="0.2"/>
    <row r="229" s="34" customFormat="1" x14ac:dyDescent="0.2"/>
    <row r="230" s="34" customFormat="1" x14ac:dyDescent="0.2"/>
    <row r="231" s="34" customFormat="1" x14ac:dyDescent="0.2"/>
    <row r="232" s="34" customFormat="1" x14ac:dyDescent="0.2"/>
    <row r="233" s="34" customFormat="1" x14ac:dyDescent="0.2"/>
    <row r="234" s="34" customFormat="1" x14ac:dyDescent="0.2"/>
    <row r="235" s="34" customFormat="1" x14ac:dyDescent="0.2"/>
    <row r="236" s="34" customFormat="1" x14ac:dyDescent="0.2"/>
    <row r="237" s="34" customFormat="1" x14ac:dyDescent="0.2"/>
    <row r="238" s="34" customFormat="1" x14ac:dyDescent="0.2"/>
    <row r="239" s="34" customFormat="1" x14ac:dyDescent="0.2"/>
    <row r="240" s="34" customFormat="1" x14ac:dyDescent="0.2"/>
    <row r="241" s="34" customFormat="1" x14ac:dyDescent="0.2"/>
    <row r="242" s="34" customFormat="1" x14ac:dyDescent="0.2"/>
    <row r="243" s="34" customFormat="1" x14ac:dyDescent="0.2"/>
    <row r="244" s="34" customFormat="1" x14ac:dyDescent="0.2"/>
    <row r="245" s="34" customFormat="1" x14ac:dyDescent="0.2"/>
    <row r="246" s="34" customFormat="1" x14ac:dyDescent="0.2"/>
    <row r="247" s="34" customFormat="1" x14ac:dyDescent="0.2"/>
    <row r="248" s="34" customFormat="1" x14ac:dyDescent="0.2"/>
    <row r="249" s="34" customFormat="1" x14ac:dyDescent="0.2"/>
    <row r="250" s="34" customFormat="1" x14ac:dyDescent="0.2"/>
    <row r="251" s="34" customFormat="1" x14ac:dyDescent="0.2"/>
    <row r="252" s="34" customFormat="1" x14ac:dyDescent="0.2"/>
    <row r="253" s="34" customFormat="1" x14ac:dyDescent="0.2"/>
    <row r="254" s="34" customFormat="1" x14ac:dyDescent="0.2"/>
    <row r="255" s="34" customFormat="1" x14ac:dyDescent="0.2"/>
    <row r="256" s="34" customFormat="1" x14ac:dyDescent="0.2"/>
    <row r="257" s="34" customFormat="1" x14ac:dyDescent="0.2"/>
    <row r="258" s="34" customFormat="1" x14ac:dyDescent="0.2"/>
    <row r="259" s="34" customFormat="1" x14ac:dyDescent="0.2"/>
    <row r="260" s="34" customFormat="1" x14ac:dyDescent="0.2"/>
    <row r="261" s="34" customFormat="1" x14ac:dyDescent="0.2"/>
    <row r="262" s="34" customFormat="1" x14ac:dyDescent="0.2"/>
    <row r="263" s="34" customFormat="1" x14ac:dyDescent="0.2"/>
    <row r="264" s="34" customFormat="1" x14ac:dyDescent="0.2"/>
    <row r="265" s="34" customFormat="1" x14ac:dyDescent="0.2"/>
    <row r="266" s="34" customFormat="1" x14ac:dyDescent="0.2"/>
    <row r="267" s="34" customFormat="1" x14ac:dyDescent="0.2"/>
    <row r="268" s="34" customFormat="1" x14ac:dyDescent="0.2"/>
    <row r="269" s="34" customFormat="1" x14ac:dyDescent="0.2"/>
    <row r="270" s="34" customFormat="1" x14ac:dyDescent="0.2"/>
    <row r="271" s="34" customFormat="1" x14ac:dyDescent="0.2"/>
    <row r="272" s="34" customFormat="1" x14ac:dyDescent="0.2"/>
    <row r="273" s="34" customFormat="1" x14ac:dyDescent="0.2"/>
    <row r="274" s="34" customFormat="1" x14ac:dyDescent="0.2"/>
    <row r="275" s="34" customFormat="1" x14ac:dyDescent="0.2"/>
    <row r="276" s="34" customFormat="1" x14ac:dyDescent="0.2"/>
    <row r="277" s="34" customFormat="1" x14ac:dyDescent="0.2"/>
    <row r="278" s="34" customFormat="1" x14ac:dyDescent="0.2"/>
    <row r="279" s="34" customFormat="1" x14ac:dyDescent="0.2"/>
    <row r="280" s="34" customFormat="1" x14ac:dyDescent="0.2"/>
    <row r="281" s="34" customFormat="1" x14ac:dyDescent="0.2"/>
    <row r="282" s="34" customFormat="1" x14ac:dyDescent="0.2"/>
    <row r="283" s="34" customFormat="1" x14ac:dyDescent="0.2"/>
    <row r="284" s="34" customFormat="1" x14ac:dyDescent="0.2"/>
    <row r="285" s="34" customFormat="1" x14ac:dyDescent="0.2"/>
    <row r="286" s="34" customFormat="1" x14ac:dyDescent="0.2"/>
    <row r="287" s="34" customFormat="1" x14ac:dyDescent="0.2"/>
    <row r="288" s="34" customFormat="1" x14ac:dyDescent="0.2"/>
    <row r="289" s="34" customFormat="1" x14ac:dyDescent="0.2"/>
    <row r="290" s="34" customFormat="1" x14ac:dyDescent="0.2"/>
    <row r="291" s="34" customFormat="1" x14ac:dyDescent="0.2"/>
    <row r="292" s="34" customFormat="1" x14ac:dyDescent="0.2"/>
    <row r="293" s="34" customFormat="1" x14ac:dyDescent="0.2"/>
    <row r="294" s="34" customFormat="1" x14ac:dyDescent="0.2"/>
    <row r="295" s="34" customFormat="1" x14ac:dyDescent="0.2"/>
    <row r="296" s="34" customFormat="1" x14ac:dyDescent="0.2"/>
    <row r="297" s="34" customFormat="1" x14ac:dyDescent="0.2"/>
    <row r="298" s="34" customFormat="1" x14ac:dyDescent="0.2"/>
    <row r="299" s="34" customFormat="1" x14ac:dyDescent="0.2"/>
    <row r="300" s="34" customFormat="1" x14ac:dyDescent="0.2"/>
    <row r="301" s="34" customFormat="1" x14ac:dyDescent="0.2"/>
    <row r="302" s="34" customFormat="1" x14ac:dyDescent="0.2"/>
    <row r="303" s="34" customFormat="1" x14ac:dyDescent="0.2"/>
    <row r="304" s="34" customFormat="1" x14ac:dyDescent="0.2"/>
    <row r="305" s="34" customFormat="1" x14ac:dyDescent="0.2"/>
    <row r="306" s="34" customFormat="1" x14ac:dyDescent="0.2"/>
    <row r="307" s="34" customFormat="1" x14ac:dyDescent="0.2"/>
    <row r="308" s="34" customFormat="1" x14ac:dyDescent="0.2"/>
    <row r="309" s="34" customFormat="1" x14ac:dyDescent="0.2"/>
    <row r="310" s="34" customFormat="1" x14ac:dyDescent="0.2"/>
    <row r="311" s="34" customFormat="1" x14ac:dyDescent="0.2"/>
    <row r="312" s="34" customFormat="1" x14ac:dyDescent="0.2"/>
    <row r="313" s="34" customFormat="1" x14ac:dyDescent="0.2"/>
    <row r="314" s="34" customFormat="1" x14ac:dyDescent="0.2"/>
    <row r="315" s="34" customFormat="1" x14ac:dyDescent="0.2"/>
    <row r="316" s="34" customFormat="1" x14ac:dyDescent="0.2"/>
    <row r="317" s="34" customFormat="1" x14ac:dyDescent="0.2"/>
    <row r="318" s="34" customFormat="1" x14ac:dyDescent="0.2"/>
    <row r="319" s="34" customFormat="1" x14ac:dyDescent="0.2"/>
    <row r="320" s="34" customFormat="1" x14ac:dyDescent="0.2"/>
    <row r="321" s="34" customFormat="1" x14ac:dyDescent="0.2"/>
    <row r="322" s="34" customFormat="1" x14ac:dyDescent="0.2"/>
    <row r="323" s="34" customFormat="1" x14ac:dyDescent="0.2"/>
    <row r="324" s="34" customFormat="1" x14ac:dyDescent="0.2"/>
  </sheetData>
  <sheetProtection algorithmName="SHA-512" hashValue="ybnz3aPHEgHZktrK99OkhdLJJPK0TPBaHE8lP+u1hIYlZWZoaR6x3sF/jXpNTF+o7bUFNrDkdRA4Dm89PPZVuQ==" saltValue="XPqafF1OQ6fH1rNlk12P9A==" spinCount="100000" sheet="1" objects="1" scenarios="1" formatCells="0" formatColumns="0" formatRows="0"/>
  <mergeCells count="2">
    <mergeCell ref="B8:I8"/>
    <mergeCell ref="B28:I28"/>
  </mergeCells>
  <conditionalFormatting sqref="H13">
    <cfRule type="containsText" dxfId="1" priority="2" operator="containsText" text="Introduce value">
      <formula>NOT(ISERROR(SEARCH("Introduce value",#REF!)))</formula>
    </cfRule>
  </conditionalFormatting>
  <conditionalFormatting sqref="H10">
    <cfRule type="containsText" dxfId="0" priority="1" operator="containsText" text="Introduce value">
      <formula>NOT(ISERROR(SEARCH("Introduce value",#REF!)))</formula>
    </cfRule>
  </conditionalFormatting>
  <dataValidations count="1">
    <dataValidation type="list" allowBlank="1" showInputMessage="1" showErrorMessage="1" sqref="H12">
      <formula1>stream</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F55"/>
  <sheetViews>
    <sheetView zoomScale="90" zoomScaleNormal="90" workbookViewId="0"/>
  </sheetViews>
  <sheetFormatPr defaultColWidth="8.75" defaultRowHeight="12.75" x14ac:dyDescent="0.2"/>
  <cols>
    <col min="1" max="1" width="1.625" style="1" customWidth="1"/>
    <col min="2" max="2" width="71.875" style="1" customWidth="1"/>
    <col min="3" max="3" width="28.75" style="1" customWidth="1"/>
    <col min="4" max="4" width="31.875" style="1" customWidth="1"/>
    <col min="5" max="6" width="25.625" style="1" customWidth="1"/>
    <col min="7" max="7" width="16.75" style="1" bestFit="1" customWidth="1"/>
    <col min="8" max="8" width="17.375" style="1" bestFit="1" customWidth="1"/>
    <col min="9" max="9" width="32.125" style="1" customWidth="1"/>
    <col min="10" max="10" width="19.375" style="1" customWidth="1"/>
    <col min="11" max="11" width="14.125" style="1" customWidth="1"/>
    <col min="12" max="12" width="13.125" style="1" customWidth="1"/>
    <col min="13" max="13" width="16.125" style="1" customWidth="1"/>
    <col min="14" max="14" width="20.375" style="1" customWidth="1"/>
    <col min="15" max="15" width="10.625" style="1" customWidth="1"/>
    <col min="16" max="16" width="11.25" style="1" customWidth="1"/>
    <col min="17" max="16384" width="8.75" style="1"/>
  </cols>
  <sheetData>
    <row r="2" spans="2:4" ht="18" x14ac:dyDescent="0.25">
      <c r="B2" s="19" t="s">
        <v>101</v>
      </c>
    </row>
    <row r="4" spans="2:4" x14ac:dyDescent="0.2">
      <c r="B4" s="4" t="s">
        <v>102</v>
      </c>
      <c r="C4" s="4" t="s">
        <v>36</v>
      </c>
    </row>
    <row r="5" spans="2:4" x14ac:dyDescent="0.2">
      <c r="B5" s="135" t="s">
        <v>10</v>
      </c>
      <c r="C5" s="15" t="s">
        <v>16</v>
      </c>
    </row>
    <row r="6" spans="2:4" x14ac:dyDescent="0.2">
      <c r="B6" s="2" t="s">
        <v>103</v>
      </c>
      <c r="C6" s="15">
        <v>10</v>
      </c>
    </row>
    <row r="7" spans="2:4" x14ac:dyDescent="0.2">
      <c r="B7" s="2" t="s">
        <v>104</v>
      </c>
      <c r="C7" s="15">
        <v>20</v>
      </c>
    </row>
    <row r="9" spans="2:4" x14ac:dyDescent="0.2">
      <c r="B9" s="4" t="s">
        <v>133</v>
      </c>
      <c r="C9" s="4" t="s">
        <v>110</v>
      </c>
    </row>
    <row r="10" spans="2:4" x14ac:dyDescent="0.2">
      <c r="B10" s="135" t="s">
        <v>10</v>
      </c>
      <c r="C10" s="15" t="s">
        <v>16</v>
      </c>
    </row>
    <row r="11" spans="2:4" x14ac:dyDescent="0.2">
      <c r="B11" s="2" t="s">
        <v>108</v>
      </c>
      <c r="C11" s="15">
        <v>0.01</v>
      </c>
    </row>
    <row r="12" spans="2:4" x14ac:dyDescent="0.2">
      <c r="B12" s="2" t="s">
        <v>109</v>
      </c>
      <c r="C12" s="15">
        <v>0.05</v>
      </c>
    </row>
    <row r="14" spans="2:4" x14ac:dyDescent="0.2">
      <c r="B14" s="4" t="s">
        <v>134</v>
      </c>
      <c r="C14" s="11" t="s">
        <v>137</v>
      </c>
      <c r="D14" s="11" t="s">
        <v>61</v>
      </c>
    </row>
    <row r="15" spans="2:4" x14ac:dyDescent="0.2">
      <c r="B15" s="135" t="s">
        <v>10</v>
      </c>
      <c r="C15" s="15" t="s">
        <v>16</v>
      </c>
      <c r="D15" s="15" t="s">
        <v>16</v>
      </c>
    </row>
    <row r="16" spans="2:4" x14ac:dyDescent="0.2">
      <c r="B16" s="2" t="s">
        <v>135</v>
      </c>
      <c r="C16" s="15">
        <v>22</v>
      </c>
      <c r="D16" s="15">
        <v>5</v>
      </c>
    </row>
    <row r="17" spans="2:6" x14ac:dyDescent="0.2">
      <c r="B17" s="2" t="s">
        <v>136</v>
      </c>
      <c r="C17" s="15">
        <v>1</v>
      </c>
      <c r="D17" s="15">
        <v>2</v>
      </c>
    </row>
    <row r="18" spans="2:6" x14ac:dyDescent="0.2">
      <c r="B18" s="5"/>
      <c r="C18" s="143"/>
      <c r="D18" s="143"/>
    </row>
    <row r="19" spans="2:6" x14ac:dyDescent="0.2">
      <c r="B19" s="5"/>
      <c r="C19" s="143"/>
      <c r="D19" s="143"/>
    </row>
    <row r="20" spans="2:6" ht="18" x14ac:dyDescent="0.25">
      <c r="B20" s="19" t="s">
        <v>65</v>
      </c>
    </row>
    <row r="21" spans="2:6" x14ac:dyDescent="0.2">
      <c r="B21" s="5"/>
      <c r="C21" s="143"/>
      <c r="D21" s="143"/>
    </row>
    <row r="22" spans="2:6" ht="25.5" customHeight="1" x14ac:dyDescent="0.2">
      <c r="B22" s="4" t="s">
        <v>147</v>
      </c>
      <c r="C22" s="11" t="s">
        <v>137</v>
      </c>
      <c r="D22" s="11" t="s">
        <v>61</v>
      </c>
      <c r="E22" s="13" t="s">
        <v>151</v>
      </c>
      <c r="F22" s="13" t="s">
        <v>152</v>
      </c>
    </row>
    <row r="23" spans="2:6" x14ac:dyDescent="0.2">
      <c r="B23" s="135" t="s">
        <v>10</v>
      </c>
      <c r="C23" s="15" t="s">
        <v>16</v>
      </c>
      <c r="D23" s="15" t="s">
        <v>16</v>
      </c>
      <c r="E23" s="15" t="s">
        <v>16</v>
      </c>
      <c r="F23" s="15" t="s">
        <v>16</v>
      </c>
    </row>
    <row r="24" spans="2:6" x14ac:dyDescent="0.2">
      <c r="B24" s="2" t="s">
        <v>148</v>
      </c>
      <c r="C24" s="15">
        <v>1</v>
      </c>
      <c r="D24" s="15">
        <v>3</v>
      </c>
      <c r="E24" s="15">
        <v>0.05</v>
      </c>
      <c r="F24" s="15">
        <v>0.2</v>
      </c>
    </row>
    <row r="25" spans="2:6" x14ac:dyDescent="0.2">
      <c r="B25" s="2" t="s">
        <v>153</v>
      </c>
      <c r="C25" s="15" t="s">
        <v>150</v>
      </c>
      <c r="D25" s="15">
        <v>5</v>
      </c>
      <c r="E25" s="15" t="s">
        <v>150</v>
      </c>
      <c r="F25" s="15">
        <v>0.01</v>
      </c>
    </row>
    <row r="26" spans="2:6" x14ac:dyDescent="0.2">
      <c r="B26" s="2" t="s">
        <v>154</v>
      </c>
      <c r="C26" s="15" t="s">
        <v>150</v>
      </c>
      <c r="D26" s="15">
        <v>5</v>
      </c>
      <c r="E26" s="15" t="s">
        <v>150</v>
      </c>
      <c r="F26" s="15">
        <v>0.05</v>
      </c>
    </row>
    <row r="27" spans="2:6" x14ac:dyDescent="0.2">
      <c r="B27" s="2" t="s">
        <v>149</v>
      </c>
      <c r="C27" s="15" t="s">
        <v>150</v>
      </c>
      <c r="D27" s="15">
        <v>1</v>
      </c>
      <c r="E27" s="15">
        <v>0.99</v>
      </c>
      <c r="F27" s="15" t="s">
        <v>150</v>
      </c>
    </row>
    <row r="28" spans="2:6" x14ac:dyDescent="0.2">
      <c r="B28" s="5"/>
      <c r="C28" s="143"/>
      <c r="D28" s="143"/>
    </row>
    <row r="29" spans="2:6" x14ac:dyDescent="0.2">
      <c r="B29" s="4" t="s">
        <v>158</v>
      </c>
      <c r="C29" s="11" t="s">
        <v>159</v>
      </c>
      <c r="D29" s="143"/>
    </row>
    <row r="30" spans="2:6" x14ac:dyDescent="0.2">
      <c r="B30" s="135" t="s">
        <v>10</v>
      </c>
      <c r="C30" s="15" t="s">
        <v>16</v>
      </c>
      <c r="D30" s="143"/>
    </row>
    <row r="31" spans="2:6" x14ac:dyDescent="0.2">
      <c r="B31" s="2" t="s">
        <v>160</v>
      </c>
      <c r="C31" s="15">
        <v>0.58599999999999997</v>
      </c>
      <c r="D31" s="143"/>
    </row>
    <row r="32" spans="2:6" x14ac:dyDescent="0.2">
      <c r="B32" s="2" t="s">
        <v>161</v>
      </c>
      <c r="C32" s="15">
        <v>0.504</v>
      </c>
      <c r="D32" s="143"/>
    </row>
    <row r="33" spans="2:4" x14ac:dyDescent="0.2">
      <c r="B33" s="2" t="s">
        <v>162</v>
      </c>
      <c r="C33" s="15">
        <v>0.373</v>
      </c>
      <c r="D33" s="143"/>
    </row>
    <row r="34" spans="2:4" x14ac:dyDescent="0.2">
      <c r="B34" s="5"/>
      <c r="C34" s="143"/>
      <c r="D34" s="143"/>
    </row>
    <row r="35" spans="2:4" ht="42" x14ac:dyDescent="0.2">
      <c r="B35" s="12" t="s">
        <v>57</v>
      </c>
      <c r="C35" s="13" t="s">
        <v>58</v>
      </c>
      <c r="D35" s="13" t="s">
        <v>59</v>
      </c>
    </row>
    <row r="36" spans="2:4" x14ac:dyDescent="0.2">
      <c r="B36" s="3" t="s">
        <v>225</v>
      </c>
      <c r="C36" s="14" t="s">
        <v>16</v>
      </c>
      <c r="D36" s="15" t="s">
        <v>16</v>
      </c>
    </row>
    <row r="37" spans="2:4" ht="15" x14ac:dyDescent="0.2">
      <c r="B37" s="2" t="s">
        <v>220</v>
      </c>
      <c r="C37" s="8">
        <v>1</v>
      </c>
      <c r="D37" s="14">
        <v>0.9</v>
      </c>
    </row>
    <row r="38" spans="2:4" ht="15" x14ac:dyDescent="0.2">
      <c r="B38" s="2" t="s">
        <v>221</v>
      </c>
      <c r="C38" s="8">
        <v>0.5</v>
      </c>
      <c r="D38" s="8">
        <v>0.45</v>
      </c>
    </row>
    <row r="39" spans="2:4" ht="15" x14ac:dyDescent="0.2">
      <c r="B39" s="2" t="s">
        <v>222</v>
      </c>
      <c r="C39" s="8">
        <v>0.2</v>
      </c>
      <c r="D39" s="8">
        <v>0.18</v>
      </c>
    </row>
    <row r="40" spans="2:4" ht="15" x14ac:dyDescent="0.2">
      <c r="B40" s="2" t="s">
        <v>223</v>
      </c>
      <c r="C40" s="8">
        <v>0.1</v>
      </c>
      <c r="D40" s="8">
        <v>0.09</v>
      </c>
    </row>
    <row r="41" spans="2:4" ht="15" x14ac:dyDescent="0.2">
      <c r="B41" s="2" t="s">
        <v>224</v>
      </c>
      <c r="C41" s="8">
        <v>0.01</v>
      </c>
      <c r="D41" s="8">
        <v>8.9999999999999993E-3</v>
      </c>
    </row>
    <row r="42" spans="2:4" x14ac:dyDescent="0.2">
      <c r="B42" s="5"/>
      <c r="C42" s="18"/>
      <c r="D42" s="18"/>
    </row>
    <row r="43" spans="2:4" x14ac:dyDescent="0.2">
      <c r="B43" s="5"/>
      <c r="C43" s="18"/>
      <c r="D43" s="18"/>
    </row>
    <row r="44" spans="2:4" ht="18" x14ac:dyDescent="0.25">
      <c r="B44" s="19" t="s">
        <v>177</v>
      </c>
    </row>
    <row r="46" spans="2:4" x14ac:dyDescent="0.2">
      <c r="B46" s="4" t="s">
        <v>102</v>
      </c>
      <c r="C46" s="4" t="s">
        <v>36</v>
      </c>
    </row>
    <row r="47" spans="2:4" x14ac:dyDescent="0.2">
      <c r="B47" s="135" t="s">
        <v>10</v>
      </c>
      <c r="C47" s="15" t="s">
        <v>16</v>
      </c>
    </row>
    <row r="48" spans="2:4" x14ac:dyDescent="0.2">
      <c r="B48" s="2" t="s">
        <v>103</v>
      </c>
      <c r="C48" s="15">
        <v>121</v>
      </c>
    </row>
    <row r="49" spans="2:4" x14ac:dyDescent="0.2">
      <c r="B49" s="2" t="s">
        <v>104</v>
      </c>
      <c r="C49" s="15">
        <v>242</v>
      </c>
    </row>
    <row r="51" spans="2:4" x14ac:dyDescent="0.2">
      <c r="B51" s="4" t="s">
        <v>107</v>
      </c>
      <c r="C51" s="4" t="s">
        <v>110</v>
      </c>
    </row>
    <row r="52" spans="2:4" x14ac:dyDescent="0.2">
      <c r="B52" s="135" t="s">
        <v>10</v>
      </c>
      <c r="C52" s="15" t="s">
        <v>16</v>
      </c>
    </row>
    <row r="53" spans="2:4" x14ac:dyDescent="0.2">
      <c r="B53" s="2" t="s">
        <v>178</v>
      </c>
      <c r="C53" s="15">
        <v>0.01</v>
      </c>
    </row>
    <row r="54" spans="2:4" x14ac:dyDescent="0.2">
      <c r="B54" s="2" t="s">
        <v>109</v>
      </c>
      <c r="C54" s="15">
        <v>0.05</v>
      </c>
    </row>
    <row r="55" spans="2:4" x14ac:dyDescent="0.2">
      <c r="B55" s="5"/>
      <c r="C55" s="18"/>
      <c r="D55" s="18"/>
    </row>
  </sheetData>
  <sheetProtection algorithmName="SHA-512" hashValue="CB1uFN+zdOjxnE4I655Jo4HfkUs4EUu12Mv1irelXIVQRsH+0MHSKT/vqUE4NrlP0koxacD/3vJCLSb0v4WqOA==" saltValue="PJJDs2y1LW7UNwwnd4cJMQ==" spinCount="100000" sheet="1" objects="1" scenarios="1" formatCells="0" formatColumns="0" formatRows="0"/>
  <dataConsolidate/>
  <dataValidations count="1">
    <dataValidation type="list" allowBlank="1" showDropDown="1" showInputMessage="1" showErrorMessage="1" sqref="B36:B43 B55">
      <formula1>ActiveIngredient</formula1>
    </dataValidation>
  </dataValidations>
  <pageMargins left="0.7" right="0.7" top="0.75" bottom="0.75" header="0.3" footer="0.3"/>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19" ma:contentTypeDescription="Content type for ECHA process documents" ma:contentTypeScope="" ma:versionID="2f011f6ff97c19789b68eecb87707d4b">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xmlns:ns8="8919639d-03a3-4573-a832-1e3bee8480f0" targetNamespace="http://schemas.microsoft.com/office/2006/metadata/properties" ma:root="true" ma:fieldsID="ae9367debf30323549f6d8290853cbf7" ns2:_="" ns3:_="" ns4:_="" ns5:_="" ns6:_="" ns7:_="" ns8: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import namespace="8919639d-03a3-4573-a832-1e3bee8480f0"/>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element ref="ns8: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19639d-03a3-4573-a832-1e3bee8480f0" elementFormDefault="qualified">
    <xsd:import namespace="http://schemas.microsoft.com/office/2006/documentManagement/types"/>
    <xsd:import namespace="http://schemas.microsoft.com/office/infopath/2007/PartnerControls"/>
    <xsd:element name="SharedWithUsers" ma:index="2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onfidentiality xmlns="735cbd8a-ef91-4d32-baee-5f03e5fb30bf">Non Confidential</Confidentiality>
    <ECHADocumentTypeTaxHTField0 xmlns="5be2862c-9c7a-466a-8f6d-c278e82738e2">
      <Terms xmlns="http://schemas.microsoft.com/office/infopath/2007/PartnerControls"/>
    </ECHADocumentTypeTaxHTField0>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ECHACategoryTaxHTField0 xmlns="5be2862c-9c7a-466a-8f6d-c278e82738e2">
      <Terms xmlns="http://schemas.microsoft.com/office/infopath/2007/PartnerControls"/>
    </ECHACategoryTaxHTField0>
    <TaxCatchAll xmlns="d80dd6ab-43bf-4d9d-bb1e-742532452846">
      <Value>1</Value>
      <Value>9</Value>
    </TaxCatchAll>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ACTV16-17-50697</_dlc_DocId>
    <_dlc_DocIdUrl xmlns="5bcca709-0b09-4b74-bfa0-2137a84c1763">
      <Url>https://activity.echa.europa.eu/sites/act-16/process-16-0/_layouts/15/DocIdRedir.aspx?ID=ACTV16-17-50697</Url>
      <Description>ACTV16-17-50697</Description>
    </_dlc_DocIdUrl>
    <IsRecord xmlns="735cbd8a-ef91-4d32-baee-5f03e5fb30bf">No</IsRecord>
    <IconOverlay xmlns="http://schemas.microsoft.com/sharepoint/v4" xsi:nil="true"/>
  </documentManagement>
</p:properties>
</file>

<file path=customXml/itemProps1.xml><?xml version="1.0" encoding="utf-8"?>
<ds:datastoreItem xmlns:ds="http://schemas.openxmlformats.org/officeDocument/2006/customXml" ds:itemID="{054E3CE8-0F75-4186-8303-A842EA632BCE}"/>
</file>

<file path=customXml/itemProps2.xml><?xml version="1.0" encoding="utf-8"?>
<ds:datastoreItem xmlns:ds="http://schemas.openxmlformats.org/officeDocument/2006/customXml" ds:itemID="{248557FC-F572-4299-8474-14E99191E3A5}"/>
</file>

<file path=customXml/itemProps3.xml><?xml version="1.0" encoding="utf-8"?>
<ds:datastoreItem xmlns:ds="http://schemas.openxmlformats.org/officeDocument/2006/customXml" ds:itemID="{4B18AF0F-A592-471C-9808-7E5EBFA2CF91}"/>
</file>

<file path=customXml/itemProps4.xml><?xml version="1.0" encoding="utf-8"?>
<ds:datastoreItem xmlns:ds="http://schemas.openxmlformats.org/officeDocument/2006/customXml" ds:itemID="{E45E65C5-6D1D-4740-8CA9-689F29F46420}"/>
</file>

<file path=customXml/itemProps5.xml><?xml version="1.0" encoding="utf-8"?>
<ds:datastoreItem xmlns:ds="http://schemas.openxmlformats.org/officeDocument/2006/customXml" ds:itemID="{46E1CFF7-3811-4B00-85F4-0D62518EAA5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96</vt:i4>
      </vt:variant>
    </vt:vector>
  </HeadingPairs>
  <TitlesOfParts>
    <vt:vector size="104" baseType="lpstr">
      <vt:lpstr>Introduction</vt:lpstr>
      <vt:lpstr>Index</vt:lpstr>
      <vt:lpstr>PT14-sewer system</vt:lpstr>
      <vt:lpstr>PT14-in and around buildings</vt:lpstr>
      <vt:lpstr>PT14-open areas</vt:lpstr>
      <vt:lpstr>PT14-waste dumps</vt:lpstr>
      <vt:lpstr>PT14-bank slopes</vt:lpstr>
      <vt:lpstr>Pick-lists &amp; Defaults</vt:lpstr>
      <vt:lpstr>AI_VapourPressure</vt:lpstr>
      <vt:lpstr>'PT14-open areas'!AREA</vt:lpstr>
      <vt:lpstr>'PT14-in and around buildings'!AREAexposed_D</vt:lpstr>
      <vt:lpstr>'PT14-open areas'!AREAexposed_D</vt:lpstr>
      <vt:lpstr>'PT14-in and around buildings'!AREAexposed_ID</vt:lpstr>
      <vt:lpstr>'PT14-waste dumps'!AREAexposed_ID</vt:lpstr>
      <vt:lpstr>'PT14-in and around buildings'!AREAexposed_ID_ind</vt:lpstr>
      <vt:lpstr>bait_form</vt:lpstr>
      <vt:lpstr>Bait_formulation</vt:lpstr>
      <vt:lpstr>Bait_formulation_indoor</vt:lpstr>
      <vt:lpstr>Bait_formulation_open_area</vt:lpstr>
      <vt:lpstr>'PT14-waste dumps'!Clocal_soil_D</vt:lpstr>
      <vt:lpstr>'PT14-waste dumps'!Clocal_soil_ID</vt:lpstr>
      <vt:lpstr>'PT14-sewer system'!Clocalmw_eff</vt:lpstr>
      <vt:lpstr>'PT14-sewer system'!Clocalrw_eff</vt:lpstr>
      <vt:lpstr>'PT14-open areas'!DEPTH</vt:lpstr>
      <vt:lpstr>'PT14-in and around buildings'!DEPTHsoil</vt:lpstr>
      <vt:lpstr>'PT14-waste dumps'!DEPTHsoil</vt:lpstr>
      <vt:lpstr>DEPTHsoil</vt:lpstr>
      <vt:lpstr>'PT14-in and around buildings'!DEPTHsoil_ind</vt:lpstr>
      <vt:lpstr>'PT14-sewer system'!DILUTION</vt:lpstr>
      <vt:lpstr>'PT14-sewer system'!EFFLUENTmixedwater</vt:lpstr>
      <vt:lpstr>'PT14-sewer system'!EFFLUENTrainwater</vt:lpstr>
      <vt:lpstr>'PT14-open areas'!Elocal_soil_campaign</vt:lpstr>
      <vt:lpstr>'PT14-waste dumps'!Elocal_soil_D</vt:lpstr>
      <vt:lpstr>'PT14-waste dumps'!Elocal_soil_ID</vt:lpstr>
      <vt:lpstr>'PT14-bank slopes'!Elocal_water_D</vt:lpstr>
      <vt:lpstr>'PT14-in and around buildings'!Elocalsoil_D_campaign</vt:lpstr>
      <vt:lpstr>'PT14-in and around buildings'!Elocalsoil_ID_campaign</vt:lpstr>
      <vt:lpstr>'PT14-in and around buildings'!Esoil_ID_ind</vt:lpstr>
      <vt:lpstr>'PT14-open areas'!Estd_field_air_24h</vt:lpstr>
      <vt:lpstr>'PT14-open areas'!Fc_gas</vt:lpstr>
      <vt:lpstr>'PT14-bank slopes'!Fcprod</vt:lpstr>
      <vt:lpstr>'PT14-in and around buildings'!Fcprod</vt:lpstr>
      <vt:lpstr>'PT14-open areas'!Fcprod</vt:lpstr>
      <vt:lpstr>'PT14-waste dumps'!Fcprod</vt:lpstr>
      <vt:lpstr>'PT14-in and around buildings'!Fcprod_ind</vt:lpstr>
      <vt:lpstr>'PT14-sewer system'!Fcproduct</vt:lpstr>
      <vt:lpstr>'PT14-sewer system'!Fmetab</vt:lpstr>
      <vt:lpstr>'PT14-waste dumps'!Fmetab</vt:lpstr>
      <vt:lpstr>'PT14-in and around buildings'!Fmetab_ind</vt:lpstr>
      <vt:lpstr>'PT14-in and around buildings'!Fmetab_soil</vt:lpstr>
      <vt:lpstr>'PT14-open areas'!Frelease_air</vt:lpstr>
      <vt:lpstr>'PT14-sewer system'!Frelease_D</vt:lpstr>
      <vt:lpstr>'PT14-waste dumps'!Frelease_D_soil</vt:lpstr>
      <vt:lpstr>'PT14-bank slopes'!Frelease_D_water</vt:lpstr>
      <vt:lpstr>'PT14-waste dumps'!Frelease_ID_soil_metab</vt:lpstr>
      <vt:lpstr>'PT14-waste dumps'!Frelease_ID_soil_nometab</vt:lpstr>
      <vt:lpstr>'PT14-open areas'!Frelease_soil_appl</vt:lpstr>
      <vt:lpstr>'PT14-open areas'!Frelease_soil_use</vt:lpstr>
      <vt:lpstr>'PT14-in and around buildings'!Freleased_D_soil</vt:lpstr>
      <vt:lpstr>'PT14-sewer system'!Freleased_ID_data_metab</vt:lpstr>
      <vt:lpstr>'PT14-in and around buildings'!Freleased_ID_metab_ind</vt:lpstr>
      <vt:lpstr>'PT14-sewer system'!Freleased_ID_NOdata_metab</vt:lpstr>
      <vt:lpstr>'PT14-in and around buildings'!Freleased_ID_nometab_ind</vt:lpstr>
      <vt:lpstr>'PT14-in and around buildings'!Freleased_ID_soil</vt:lpstr>
      <vt:lpstr>'PT14-in and around buildings'!Freleased_ID_soil_metab</vt:lpstr>
      <vt:lpstr>'PT14-sewer system'!Frep</vt:lpstr>
      <vt:lpstr>'PT14-open areas'!HEIGHTair</vt:lpstr>
      <vt:lpstr>'PT14-sewer system'!Kpsusp</vt:lpstr>
      <vt:lpstr>'PT14-open areas'!length_gas</vt:lpstr>
      <vt:lpstr>'PT14-open areas'!length_solid_bait</vt:lpstr>
      <vt:lpstr>'PT14-bank slopes'!Napp</vt:lpstr>
      <vt:lpstr>'PT14-waste dumps'!Napp</vt:lpstr>
      <vt:lpstr>'PT14-in and around buildings'!Nappl</vt:lpstr>
      <vt:lpstr>'PT14-open areas'!Nappl</vt:lpstr>
      <vt:lpstr>'PT14-in and around buildings'!Nappl_ind</vt:lpstr>
      <vt:lpstr>'PT14-sewer system'!Ncesspools</vt:lpstr>
      <vt:lpstr>'PT14-bank slopes'!Nsites</vt:lpstr>
      <vt:lpstr>'PT14-in and around buildings'!Nsites</vt:lpstr>
      <vt:lpstr>'PT14-open areas'!Nsites</vt:lpstr>
      <vt:lpstr>'PT14-waste dumps'!Nsites</vt:lpstr>
      <vt:lpstr>'PT14-in and around buildings'!Nsites_ind</vt:lpstr>
      <vt:lpstr>'PT14-bank slopes'!Qprod</vt:lpstr>
      <vt:lpstr>'PT14-in and around buildings'!Qprod</vt:lpstr>
      <vt:lpstr>'PT14-open areas'!Qprod</vt:lpstr>
      <vt:lpstr>'PT14-sewer system'!Qprod</vt:lpstr>
      <vt:lpstr>'PT14-waste dumps'!Qprod</vt:lpstr>
      <vt:lpstr>'PT14-in and around buildings'!Qprod_ind</vt:lpstr>
      <vt:lpstr>'PT14-sewer system'!Qprod_rep</vt:lpstr>
      <vt:lpstr>'PT14-open areas'!r_hole</vt:lpstr>
      <vt:lpstr>'PT14-open areas'!R_soil</vt:lpstr>
      <vt:lpstr>'PT14-in and around buildings'!RHOsoil</vt:lpstr>
      <vt:lpstr>'PT14-open areas'!RHOsoil</vt:lpstr>
      <vt:lpstr>'PT14-waste dumps'!RHOsoil</vt:lpstr>
      <vt:lpstr>'PT14-in and around buildings'!RHOsoil_ind</vt:lpstr>
      <vt:lpstr>Rodent</vt:lpstr>
      <vt:lpstr>rodent_control</vt:lpstr>
      <vt:lpstr>'PT14-in and around buildings'!Rodenticide_emissions_to_soil_due_to_use_around_buildings_on_unpaved_ground</vt:lpstr>
      <vt:lpstr>'PT14-in and around buildings'!Rodenticide_emissions_to_soil_due_to_use_in_buildings_and_emissions_to_soil_via_rat_carcasses__urine_and_faeces</vt:lpstr>
      <vt:lpstr>Rodenticide_gas</vt:lpstr>
      <vt:lpstr>'PT14-in and around buildings'!Soil</vt:lpstr>
      <vt:lpstr>'PT14-sewer system'!SUSPwater</vt:lpstr>
      <vt:lpstr>'PT14-sewer system'!Temission</vt:lpstr>
      <vt:lpstr>'PT14-bank slopes'!Vchannel</vt:lpstr>
      <vt:lpstr>'PT14-open areas'!Vsoil_exposed</vt:lpstr>
    </vt:vector>
  </TitlesOfParts>
  <Company>European Chemicals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dc:title>
  <dc:creator>NOGUEIRO Eugenia</dc:creator>
  <cp:lastModifiedBy>NOGUEIRO Eugenia</cp:lastModifiedBy>
  <dcterms:created xsi:type="dcterms:W3CDTF">2015-06-18T08:46:54Z</dcterms:created>
  <dcterms:modified xsi:type="dcterms:W3CDTF">2019-12-04T07:58:08Z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0x010100B558917389A54ADDB58930FBD7E6FD57008586DED9191B4C4CBD31A5DF7F304A7100FFDF787D330BE64A9729A05E65AC29AD</vt:lpwstr>
  </property>
  <property fmtid="{D5CDD505-2E9C-101B-9397-08002B2CF9AE}" pid="3" name="ECHAProcess">
    <vt:lpwstr>9;#16.00 Activity management and development|e303f835-0e5c-4fee-8486-ae6996d815ae</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a13386a9-a8f3-4e70-bc94-7aabdf5c08b6</vt:lpwstr>
  </property>
</Properties>
</file>