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echa\data\users\u15235\Roaming Profile\Desktop\bpr_esd\"/>
    </mc:Choice>
  </mc:AlternateContent>
  <bookViews>
    <workbookView xWindow="0" yWindow="0" windowWidth="19200" windowHeight="10530" tabRatio="800"/>
  </bookViews>
  <sheets>
    <sheet name="Introduction" sheetId="21" r:id="rId1"/>
    <sheet name="Index" sheetId="20" r:id="rId2"/>
    <sheet name="Releases from rubber products" sheetId="1" r:id="rId3"/>
    <sheet name="Releases from manuf plastic" sheetId="22" r:id="rId4"/>
    <sheet name="Releases from serv life plastic" sheetId="24" r:id="rId5"/>
    <sheet name="Releases from disposal plastic" sheetId="25" r:id="rId6"/>
    <sheet name="Releases from roof membranes" sheetId="27" r:id="rId7"/>
    <sheet name="Pick-lists &amp; Defaults" sheetId="3" r:id="rId8"/>
  </sheets>
  <definedNames>
    <definedName name="_xlnm._FilterDatabase" localSheetId="7" hidden="1">'Pick-lists &amp; Defaults'!#REF!</definedName>
    <definedName name="A__Direct_emission_to_soil" localSheetId="6">'Releases from roof membranes'!$B$15</definedName>
    <definedName name="application_method_process">#REF!</definedName>
    <definedName name="AREAroof" localSheetId="6">'Releases from roof membranes'!$E$33</definedName>
    <definedName name="AREAroof_city" localSheetId="6">'Releases from roof membranes'!$E$101</definedName>
    <definedName name="B__City_scenario" localSheetId="6">'Releases from roof membranes'!$B$85</definedName>
    <definedName name="Croof_membrane" localSheetId="6">'Releases from roof membranes'!$E$31</definedName>
    <definedName name="Croof_membrane_city" localSheetId="6">'Releases from roof membranes'!$E$99</definedName>
    <definedName name="Elocal_leach" localSheetId="6">'Releases from roof membranes'!$E$117</definedName>
    <definedName name="Emanuf_air" localSheetId="5">'Releases from disposal plastic'!$E$26</definedName>
    <definedName name="Emanuf_water" localSheetId="5">'Releases from disposal plastic'!$E$28</definedName>
    <definedName name="Eserv_air" localSheetId="5">'Releases from disposal plastic'!$E$30</definedName>
    <definedName name="Eserv_water" localSheetId="5">'Releases from disposal plastic'!$E$32</definedName>
    <definedName name="Esoil_leach_TIME1" localSheetId="6">'Releases from roof membranes'!$E$59</definedName>
    <definedName name="Esoil_leach_TIME2" localSheetId="6">'Releases from roof membranes'!$E$61</definedName>
    <definedName name="Fa.i." localSheetId="5">'Releases from disposal plastic'!$E$20</definedName>
    <definedName name="Fa.i." localSheetId="3">'Releases from manuf plastic'!$F$24</definedName>
    <definedName name="Fa.i." localSheetId="2">'Releases from rubber products'!$F$24</definedName>
    <definedName name="Fa.i." localSheetId="4">'Releases from serv life plastic'!$E$20</definedName>
    <definedName name="Fcomp_air" localSheetId="3">'Releases from manuf plastic'!$F$30</definedName>
    <definedName name="Fcomp_water" localSheetId="3">'Releases from manuf plastic'!$F$32</definedName>
    <definedName name="Fconv_air" localSheetId="3">'Releases from manuf plastic'!$F$34</definedName>
    <definedName name="Fconv_water" localSheetId="3">'Releases from manuf plastic'!$F$36</definedName>
    <definedName name="Fdisp_air" localSheetId="5">'Releases from disposal plastic'!$E$22</definedName>
    <definedName name="Fdisp_water" localSheetId="5">'Releases from disposal plastic'!$E$24</definedName>
    <definedName name="Fhandl_air" localSheetId="3">'Releases from manuf plastic'!$F$26</definedName>
    <definedName name="Fhandl_water" localSheetId="3">'Releases from manuf plastic'!$F$28</definedName>
    <definedName name="Fmanuf_air" localSheetId="3">'Releases from manuf plastic'!$F$38</definedName>
    <definedName name="Fmanuf_water" localSheetId="3">'Releases from manuf plastic'!$F$40</definedName>
    <definedName name="Fmarket_share" localSheetId="6">'Releases from roof membranes'!$E$105</definedName>
    <definedName name="Fproduct" localSheetId="2">'Releases from rubber products'!$F$26</definedName>
    <definedName name="Fserv_air" localSheetId="4">'Releases from serv life plastic'!$E$22</definedName>
    <definedName name="Fserv_water" localSheetId="4">'Releases from serv life plastic'!$E$24</definedName>
    <definedName name="Fservice_water_time1" localSheetId="6">'Releases from roof membranes'!$E$27</definedName>
    <definedName name="Fservice_water_time2" localSheetId="6">'Releases from roof membranes'!$E$29</definedName>
    <definedName name="Fservice_water_TIME2_city" localSheetId="6">'Releases from roof membranes'!$E$97</definedName>
    <definedName name="ksoil" localSheetId="6">'Releases from roof membranes'!$E$43</definedName>
    <definedName name="Nhouse" localSheetId="6">'Releases from roof membranes'!$E$103</definedName>
    <definedName name="polymer">'Pick-lists &amp; Defaults'!$B$27:$B$45</definedName>
    <definedName name="product">'Pick-lists &amp; Defaults'!$B$6:$B$20</definedName>
    <definedName name="Qcum_leach_TIME1" localSheetId="6">'Releases from roof membranes'!$E$51</definedName>
    <definedName name="Qcum_leach_TIME2" localSheetId="6">'Releases from roof membranes'!$E$53</definedName>
    <definedName name="Qcum_leach_TIME2_city" localSheetId="6">'Releases from roof membranes'!$E$113</definedName>
    <definedName name="Qleach_TIME1" localSheetId="6">'Releases from roof membranes'!$E$55</definedName>
    <definedName name="Qleach_TIME2" localSheetId="6">'Releases from roof membranes'!$E$57</definedName>
    <definedName name="Qleach_TIME2_city" localSheetId="6">'Releases from roof membranes'!$E$115</definedName>
    <definedName name="RHOsoil" localSheetId="6">'Releases from roof membranes'!$E$39</definedName>
    <definedName name="TIME1" localSheetId="6">'Releases from roof membranes'!$E$35</definedName>
    <definedName name="TONNAGE_default" localSheetId="3">'Releases from manuf plastic'!$F$20</definedName>
    <definedName name="TONNAGE_reg_ai" localSheetId="5">'Releases from disposal plastic'!$E$38</definedName>
    <definedName name="TONNAGE_set" localSheetId="3">'Releases from manuf plastic'!$F$22</definedName>
    <definedName name="TONNAGEdefault" localSheetId="2">'Releases from rubber products'!$F$20</definedName>
    <definedName name="TONNAGEregproduct" localSheetId="5">'Releases from disposal plastic'!$E$18</definedName>
    <definedName name="TONNAGEregproduct" localSheetId="4">'Releases from serv life plastic'!$E$18</definedName>
    <definedName name="TONNAGEset" localSheetId="2">'Releases from rubber products'!$F$22</definedName>
    <definedName name="Tservice" localSheetId="6">'Releases from roof membranes'!$E$107</definedName>
    <definedName name="Tservice_TIME2" localSheetId="6">'Releases from roof membranes'!$E$37</definedName>
    <definedName name="Vsoil_hollow" localSheetId="6">'Releases from roof membranes'!$E$41</definedName>
    <definedName name="Wroof_membrane" localSheetId="6">'Releases from roof membranes'!$E$25</definedName>
    <definedName name="Wroof_membrane_city" localSheetId="6">'Releases from roof membranes'!$E$95</definedName>
  </definedNames>
  <calcPr calcId="152511"/>
</workbook>
</file>

<file path=xl/calcChain.xml><?xml version="1.0" encoding="utf-8"?>
<calcChain xmlns="http://schemas.openxmlformats.org/spreadsheetml/2006/main">
  <c r="E113" i="27" l="1"/>
  <c r="E115" i="27"/>
  <c r="E117" i="27"/>
  <c r="G107" i="27"/>
  <c r="G105" i="27"/>
  <c r="G103" i="27"/>
  <c r="G101" i="27"/>
  <c r="G97" i="27"/>
  <c r="G95" i="27"/>
  <c r="G41" i="27"/>
  <c r="G39" i="27"/>
  <c r="E53" i="27"/>
  <c r="E57" i="27"/>
  <c r="E61" i="27"/>
  <c r="E51" i="27"/>
  <c r="E55" i="27"/>
  <c r="E59" i="27"/>
  <c r="G37" i="27"/>
  <c r="G35" i="27"/>
  <c r="G33" i="27"/>
  <c r="G29" i="27"/>
  <c r="G27" i="27"/>
  <c r="G25" i="27"/>
  <c r="E77" i="27"/>
  <c r="E73" i="27"/>
  <c r="E79" i="27"/>
  <c r="E75" i="27"/>
  <c r="E65" i="27"/>
  <c r="E67" i="27"/>
  <c r="D29" i="3"/>
  <c r="D30" i="3"/>
  <c r="D31" i="3"/>
  <c r="D32" i="3"/>
  <c r="D33" i="3"/>
  <c r="D34" i="3"/>
  <c r="D35" i="3"/>
  <c r="D36" i="3"/>
  <c r="D37" i="3"/>
  <c r="D38" i="3"/>
  <c r="D39" i="3"/>
  <c r="D40" i="3"/>
  <c r="D41" i="3"/>
  <c r="D42" i="3"/>
  <c r="D43" i="3"/>
  <c r="D44" i="3"/>
  <c r="D45" i="3"/>
  <c r="D28" i="3"/>
  <c r="F40" i="22"/>
  <c r="E38" i="25"/>
  <c r="E42" i="25"/>
  <c r="E40" i="25"/>
  <c r="E32" i="24"/>
  <c r="E30" i="24"/>
  <c r="F38" i="22"/>
  <c r="E32" i="25"/>
  <c r="E30" i="25"/>
  <c r="F20" i="22"/>
  <c r="F20" i="1"/>
  <c r="F33" i="1"/>
  <c r="F48" i="22"/>
  <c r="F46" i="22"/>
  <c r="E26" i="25"/>
  <c r="E28" i="25"/>
</calcChain>
</file>

<file path=xl/sharedStrings.xml><?xml version="1.0" encoding="utf-8"?>
<sst xmlns="http://schemas.openxmlformats.org/spreadsheetml/2006/main" count="511" uniqueCount="258">
  <si>
    <t>Input</t>
  </si>
  <si>
    <t>Output</t>
  </si>
  <si>
    <t>Variable/parameter</t>
  </si>
  <si>
    <t>Unit</t>
  </si>
  <si>
    <t>Symbol</t>
  </si>
  <si>
    <t>[-]</t>
  </si>
  <si>
    <t>Value</t>
  </si>
  <si>
    <t>O</t>
  </si>
  <si>
    <t xml:space="preserve">Instructions for using the table: </t>
  </si>
  <si>
    <t>Available at: http://echa.europa.eu/en/guidance-documents/guidance-on-biocides-legislation/emission-scenario-documents</t>
  </si>
  <si>
    <r>
      <t xml:space="preserve">S/D/O/P </t>
    </r>
    <r>
      <rPr>
        <i/>
        <vertAlign val="superscript"/>
        <sz val="10"/>
        <color rgb="FF0070C0"/>
        <rFont val="Verdana"/>
        <family val="2"/>
      </rPr>
      <t>1</t>
    </r>
  </si>
  <si>
    <t>1) S: data set; D: default; O: output; P: pick list</t>
  </si>
  <si>
    <t>INDEX</t>
  </si>
  <si>
    <t>Version history</t>
  </si>
  <si>
    <t>v1.0</t>
  </si>
  <si>
    <r>
      <rPr>
        <b/>
        <sz val="11"/>
        <color theme="1"/>
        <rFont val="Verdana"/>
        <family val="2"/>
      </rPr>
      <t>Reference document:</t>
    </r>
    <r>
      <rPr>
        <sz val="11"/>
        <color theme="1"/>
        <rFont val="Verdana"/>
        <family val="2"/>
      </rPr>
      <t xml:space="preserve"> </t>
    </r>
  </si>
  <si>
    <t>The default values can be overwritten. Once overwritten, in order to revert to the default values, these need to be manually introduced. Alternatively replace this worksheet by copying the one from the excel file in ECHA website.</t>
  </si>
  <si>
    <t>References / Calculation formulas / Explanations</t>
  </si>
  <si>
    <r>
      <t>kg.d</t>
    </r>
    <r>
      <rPr>
        <vertAlign val="superscript"/>
        <sz val="10"/>
        <color theme="1"/>
        <rFont val="Verdana"/>
        <family val="2"/>
      </rPr>
      <t>-1</t>
    </r>
  </si>
  <si>
    <t>??</t>
  </si>
  <si>
    <t>D</t>
  </si>
  <si>
    <t>D/S</t>
  </si>
  <si>
    <t>Environmental Emission Scenarios for Product Type 9: Biocides used as preservatives in rubber and polymerised materials</t>
  </si>
  <si>
    <t>ESD for PT9: Emission scenarios for biocides used as preservatives in rubber and polymerised materials (EUBEES, 2004)</t>
  </si>
  <si>
    <t>Emission scenario for calculating the release to waste water of substances used in rubber products (ESD § 4.2.3, Table 4.2, p.13)</t>
  </si>
  <si>
    <t>Spreadsheet "Releases from rubber products"</t>
  </si>
  <si>
    <t>Table 4.3, page 13</t>
  </si>
  <si>
    <t>Product</t>
  </si>
  <si>
    <t xml:space="preserve">Select product </t>
  </si>
  <si>
    <r>
      <t>Produced product amount (kg.d</t>
    </r>
    <r>
      <rPr>
        <b/>
        <vertAlign val="superscript"/>
        <sz val="10"/>
        <color theme="1"/>
        <rFont val="Verdana"/>
        <family val="2"/>
      </rPr>
      <t>-1</t>
    </r>
    <r>
      <rPr>
        <b/>
        <sz val="10"/>
        <color theme="1"/>
        <rFont val="Verdana"/>
        <family val="2"/>
      </rPr>
      <t>)
TONNAGE</t>
    </r>
    <r>
      <rPr>
        <b/>
        <vertAlign val="subscript"/>
        <sz val="10"/>
        <color theme="1"/>
        <rFont val="Verdana"/>
        <family val="2"/>
      </rPr>
      <t>product</t>
    </r>
  </si>
  <si>
    <t>Car tires</t>
  </si>
  <si>
    <t>Truck tires</t>
  </si>
  <si>
    <t>Tires - retreated</t>
  </si>
  <si>
    <t>Tires - total</t>
  </si>
  <si>
    <t>Rubber products - total</t>
  </si>
  <si>
    <t>Technical tubes, profiles</t>
  </si>
  <si>
    <t>Form products, rubber-metal compounds</t>
  </si>
  <si>
    <t xml:space="preserve">Glues, mixtures, repair materials </t>
  </si>
  <si>
    <t>Foam, microcellular and cellular rubber products</t>
  </si>
  <si>
    <t>Conveyor belts, flat- and vee belts</t>
  </si>
  <si>
    <t>Sole material</t>
  </si>
  <si>
    <t>Sheet material, punching products</t>
  </si>
  <si>
    <t>Other technical products</t>
  </si>
  <si>
    <t>Other rubber products</t>
  </si>
  <si>
    <t>S</t>
  </si>
  <si>
    <r>
      <t>TONNAGE</t>
    </r>
    <r>
      <rPr>
        <vertAlign val="subscript"/>
        <sz val="10"/>
        <color theme="1"/>
        <rFont val="Verdana"/>
        <family val="2"/>
      </rPr>
      <t>product</t>
    </r>
  </si>
  <si>
    <t>Pick-list: ESD Table 4.3</t>
  </si>
  <si>
    <t>1. To use a default value, select a product from the pick-list</t>
  </si>
  <si>
    <r>
      <t>2. Alternatively enter the value of TONNAGE</t>
    </r>
    <r>
      <rPr>
        <vertAlign val="subscript"/>
        <sz val="10"/>
        <color theme="1"/>
        <rFont val="Verdana"/>
        <family val="2"/>
      </rPr>
      <t>product</t>
    </r>
    <r>
      <rPr>
        <sz val="10"/>
        <color theme="1"/>
        <rFont val="Verdana"/>
        <family val="2"/>
      </rPr>
      <t xml:space="preserve"> to use in the calculations</t>
    </r>
  </si>
  <si>
    <r>
      <t>F</t>
    </r>
    <r>
      <rPr>
        <vertAlign val="subscript"/>
        <sz val="10"/>
        <color theme="1"/>
        <rFont val="Verdana"/>
        <family val="2"/>
      </rPr>
      <t>a.i.</t>
    </r>
  </si>
  <si>
    <r>
      <t>Fraction of active substance</t>
    </r>
    <r>
      <rPr>
        <vertAlign val="superscript"/>
        <sz val="10"/>
        <color theme="1"/>
        <rFont val="Verdana"/>
        <family val="2"/>
      </rPr>
      <t>2</t>
    </r>
    <r>
      <rPr>
        <sz val="10"/>
        <color theme="1"/>
        <rFont val="Verdana"/>
        <family val="2"/>
      </rPr>
      <t xml:space="preserve"> in the rubber product </t>
    </r>
  </si>
  <si>
    <t>2) In the TGD this term refers to the fraction of additive in the product</t>
  </si>
  <si>
    <t>Fraction of substance remaining in the rubber product</t>
  </si>
  <si>
    <r>
      <t>F</t>
    </r>
    <r>
      <rPr>
        <vertAlign val="subscript"/>
        <sz val="10"/>
        <color theme="1"/>
        <rFont val="Verdana"/>
        <family val="2"/>
      </rPr>
      <t>product</t>
    </r>
  </si>
  <si>
    <t>Emission rate to wastewater</t>
  </si>
  <si>
    <r>
      <t>Elocal</t>
    </r>
    <r>
      <rPr>
        <vertAlign val="subscript"/>
        <sz val="10"/>
        <color theme="1"/>
        <rFont val="Verdana"/>
        <family val="2"/>
      </rPr>
      <t>water</t>
    </r>
  </si>
  <si>
    <r>
      <rPr>
        <b/>
        <sz val="10"/>
        <rFont val="Verdana"/>
        <family val="2"/>
      </rPr>
      <t>Elocal</t>
    </r>
    <r>
      <rPr>
        <b/>
        <vertAlign val="subscript"/>
        <sz val="10"/>
        <rFont val="Verdana"/>
        <family val="2"/>
      </rPr>
      <t>water</t>
    </r>
    <r>
      <rPr>
        <b/>
        <sz val="10"/>
        <rFont val="Verdana"/>
        <family val="2"/>
      </rPr>
      <t xml:space="preserve"> </t>
    </r>
    <r>
      <rPr>
        <sz val="10"/>
        <rFont val="Verdana"/>
        <family val="2"/>
      </rPr>
      <t>= TONNAGE</t>
    </r>
    <r>
      <rPr>
        <vertAlign val="subscript"/>
        <sz val="10"/>
        <rFont val="Verdana"/>
        <family val="2"/>
      </rPr>
      <t>product</t>
    </r>
    <r>
      <rPr>
        <sz val="10"/>
        <rFont val="Verdana"/>
        <family val="2"/>
      </rPr>
      <t xml:space="preserve"> * F</t>
    </r>
    <r>
      <rPr>
        <vertAlign val="subscript"/>
        <sz val="10"/>
        <rFont val="Verdana"/>
        <family val="2"/>
      </rPr>
      <t>a.i.</t>
    </r>
    <r>
      <rPr>
        <sz val="10"/>
        <rFont val="Verdana"/>
        <family val="2"/>
      </rPr>
      <t xml:space="preserve"> * (1 - F</t>
    </r>
    <r>
      <rPr>
        <vertAlign val="subscript"/>
        <sz val="10"/>
        <rFont val="Verdana"/>
        <family val="2"/>
      </rPr>
      <t>product</t>
    </r>
    <r>
      <rPr>
        <sz val="10"/>
        <rFont val="Verdana"/>
        <family val="2"/>
      </rPr>
      <t>)</t>
    </r>
  </si>
  <si>
    <r>
      <t>1. There are two options to provide the amount of rubber product produced per day in the "Input" table:
i) Select a product from the pick-list, in which case the corresponding default TONNAGE</t>
    </r>
    <r>
      <rPr>
        <vertAlign val="subscript"/>
        <sz val="10"/>
        <rFont val="Verdana"/>
        <family val="2"/>
      </rPr>
      <t>product</t>
    </r>
    <r>
      <rPr>
        <sz val="10"/>
        <rFont val="Verdana"/>
        <family val="2"/>
      </rPr>
      <t xml:space="preserve"> will be automatically displayed and used in the calculations, or
ii) Enter an appropriate value </t>
    </r>
  </si>
  <si>
    <r>
      <t>2. Insert a value for the fraction of active substance in the rubber product (F</t>
    </r>
    <r>
      <rPr>
        <vertAlign val="subscript"/>
        <sz val="10"/>
        <rFont val="Verdana"/>
        <family val="2"/>
      </rPr>
      <t>a.i.</t>
    </r>
    <r>
      <rPr>
        <sz val="10"/>
        <rFont val="Verdana"/>
        <family val="2"/>
      </rPr>
      <t>) and for the fraction of substance remaining in the rubber product (F</t>
    </r>
    <r>
      <rPr>
        <vertAlign val="subscript"/>
        <sz val="10"/>
        <rFont val="Verdana"/>
        <family val="2"/>
      </rPr>
      <t>product</t>
    </r>
    <r>
      <rPr>
        <sz val="10"/>
        <rFont val="Verdana"/>
        <family val="2"/>
      </rPr>
      <t>).</t>
    </r>
  </si>
  <si>
    <r>
      <t>3. The emission rate to wastewater (Elocal</t>
    </r>
    <r>
      <rPr>
        <vertAlign val="subscript"/>
        <sz val="10"/>
        <rFont val="Verdana"/>
        <family val="2"/>
      </rPr>
      <t>water</t>
    </r>
    <r>
      <rPr>
        <sz val="10"/>
        <rFont val="Verdana"/>
        <family val="2"/>
      </rPr>
      <t>) will be automatically calculated in the "Output" table.</t>
    </r>
  </si>
  <si>
    <t>Emission scenario for calculating the total release of additives used during the manufacturing of plastic materials (ESD § 4.3.1, Table 4.4, p.14)</t>
  </si>
  <si>
    <r>
      <t>TONNAGElocal</t>
    </r>
    <r>
      <rPr>
        <vertAlign val="subscript"/>
        <sz val="10"/>
        <color theme="1"/>
        <rFont val="Verdana"/>
        <family val="2"/>
      </rPr>
      <t>product</t>
    </r>
  </si>
  <si>
    <t>S/D/P</t>
  </si>
  <si>
    <t>Fraction of active substance in the plastic</t>
  </si>
  <si>
    <t>Fraction to air during materials handling</t>
  </si>
  <si>
    <t>Fraction to water during materials handling</t>
  </si>
  <si>
    <t>Fraction to air during compounding</t>
  </si>
  <si>
    <t>Fraction to water during compounding</t>
  </si>
  <si>
    <t>Fraction to air during conversion</t>
  </si>
  <si>
    <t>Fraction to water during conversion</t>
  </si>
  <si>
    <t>Fraction to air during plastic manufacturing</t>
  </si>
  <si>
    <t>Fraction to water during plastic manufacturing</t>
  </si>
  <si>
    <r>
      <t>F</t>
    </r>
    <r>
      <rPr>
        <vertAlign val="subscript"/>
        <sz val="10"/>
        <color theme="1"/>
        <rFont val="Verdana"/>
        <family val="2"/>
      </rPr>
      <t>handl,air</t>
    </r>
  </si>
  <si>
    <r>
      <t>F</t>
    </r>
    <r>
      <rPr>
        <vertAlign val="subscript"/>
        <sz val="10"/>
        <color theme="1"/>
        <rFont val="Verdana"/>
        <family val="2"/>
      </rPr>
      <t>handl,water</t>
    </r>
  </si>
  <si>
    <r>
      <t>F</t>
    </r>
    <r>
      <rPr>
        <vertAlign val="subscript"/>
        <sz val="10"/>
        <color theme="1"/>
        <rFont val="Verdana"/>
        <family val="2"/>
      </rPr>
      <t>comp,air</t>
    </r>
  </si>
  <si>
    <r>
      <t>F</t>
    </r>
    <r>
      <rPr>
        <vertAlign val="subscript"/>
        <sz val="10"/>
        <color theme="1"/>
        <rFont val="Verdana"/>
        <family val="2"/>
      </rPr>
      <t>conv,air</t>
    </r>
  </si>
  <si>
    <r>
      <t>F</t>
    </r>
    <r>
      <rPr>
        <vertAlign val="subscript"/>
        <sz val="10"/>
        <color theme="1"/>
        <rFont val="Verdana"/>
        <family val="2"/>
      </rPr>
      <t>manuf,air</t>
    </r>
  </si>
  <si>
    <r>
      <t>F</t>
    </r>
    <r>
      <rPr>
        <vertAlign val="subscript"/>
        <sz val="10"/>
        <color theme="1"/>
        <rFont val="Verdana"/>
        <family val="2"/>
      </rPr>
      <t>comp,water</t>
    </r>
  </si>
  <si>
    <r>
      <t>F</t>
    </r>
    <r>
      <rPr>
        <vertAlign val="subscript"/>
        <sz val="10"/>
        <color theme="1"/>
        <rFont val="Verdana"/>
        <family val="2"/>
      </rPr>
      <t>conv,water</t>
    </r>
  </si>
  <si>
    <r>
      <t>F</t>
    </r>
    <r>
      <rPr>
        <vertAlign val="subscript"/>
        <sz val="10"/>
        <color theme="1"/>
        <rFont val="Verdana"/>
        <family val="2"/>
      </rPr>
      <t>manuf,water</t>
    </r>
  </si>
  <si>
    <r>
      <t>2. Alternatively enter the value of TONNAGElocal</t>
    </r>
    <r>
      <rPr>
        <vertAlign val="subscript"/>
        <sz val="10"/>
        <color theme="1"/>
        <rFont val="Verdana"/>
        <family val="2"/>
      </rPr>
      <t>product</t>
    </r>
    <r>
      <rPr>
        <sz val="10"/>
        <color theme="1"/>
        <rFont val="Verdana"/>
        <family val="2"/>
      </rPr>
      <t xml:space="preserve"> to use in the calculations</t>
    </r>
  </si>
  <si>
    <t>Table 3.1, page 8</t>
  </si>
  <si>
    <t>Polymer</t>
  </si>
  <si>
    <t xml:space="preserve">Select polymer </t>
  </si>
  <si>
    <r>
      <t>TONNAGE</t>
    </r>
    <r>
      <rPr>
        <b/>
        <vertAlign val="subscript"/>
        <sz val="10"/>
        <color theme="1"/>
        <rFont val="Verdana"/>
        <family val="2"/>
      </rPr>
      <t xml:space="preserve">product
</t>
    </r>
    <r>
      <rPr>
        <b/>
        <sz val="10"/>
        <color theme="1"/>
        <rFont val="Verdana"/>
        <family val="2"/>
      </rPr>
      <t>kT.year</t>
    </r>
    <r>
      <rPr>
        <b/>
        <vertAlign val="superscript"/>
        <sz val="10"/>
        <color theme="1"/>
        <rFont val="Verdana"/>
        <family val="2"/>
      </rPr>
      <t>-1</t>
    </r>
  </si>
  <si>
    <t>LDPE</t>
  </si>
  <si>
    <t>HDPE</t>
  </si>
  <si>
    <t>Polypropylene</t>
  </si>
  <si>
    <t>Rigid PVC</t>
  </si>
  <si>
    <t>Flexible PVC</t>
  </si>
  <si>
    <t>Polystyrene</t>
  </si>
  <si>
    <t>Expanded polystyrene</t>
  </si>
  <si>
    <t>ABS</t>
  </si>
  <si>
    <t>PET</t>
  </si>
  <si>
    <t>Polyamides</t>
  </si>
  <si>
    <t>Acrylics</t>
  </si>
  <si>
    <t>Acetals</t>
  </si>
  <si>
    <t>Polycarbonates</t>
  </si>
  <si>
    <t>Polyurethanes</t>
  </si>
  <si>
    <t>Unsaturated polyesters</t>
  </si>
  <si>
    <t>Phenolic resins</t>
  </si>
  <si>
    <t>Amino resins</t>
  </si>
  <si>
    <t>Epoxy resins</t>
  </si>
  <si>
    <t>kg/d</t>
  </si>
  <si>
    <t>Some defaults are provided in ESD § 4.3.4</t>
  </si>
  <si>
    <r>
      <rPr>
        <b/>
        <sz val="10"/>
        <color theme="1"/>
        <rFont val="Verdana"/>
        <family val="2"/>
      </rPr>
      <t>F</t>
    </r>
    <r>
      <rPr>
        <b/>
        <vertAlign val="subscript"/>
        <sz val="10"/>
        <color theme="1"/>
        <rFont val="Verdana"/>
        <family val="2"/>
      </rPr>
      <t>manuf,air</t>
    </r>
    <r>
      <rPr>
        <sz val="10"/>
        <color theme="1"/>
        <rFont val="Verdana"/>
        <family val="2"/>
      </rPr>
      <t xml:space="preserve"> = F</t>
    </r>
    <r>
      <rPr>
        <vertAlign val="subscript"/>
        <sz val="10"/>
        <color theme="1"/>
        <rFont val="Verdana"/>
        <family val="2"/>
      </rPr>
      <t>handl,air</t>
    </r>
    <r>
      <rPr>
        <sz val="10"/>
        <color theme="1"/>
        <rFont val="Verdana"/>
        <family val="2"/>
      </rPr>
      <t xml:space="preserve"> + F</t>
    </r>
    <r>
      <rPr>
        <vertAlign val="subscript"/>
        <sz val="10"/>
        <color theme="1"/>
        <rFont val="Verdana"/>
        <family val="2"/>
      </rPr>
      <t>comp,air</t>
    </r>
    <r>
      <rPr>
        <sz val="10"/>
        <color theme="1"/>
        <rFont val="Verdana"/>
        <family val="2"/>
      </rPr>
      <t xml:space="preserve"> + F</t>
    </r>
    <r>
      <rPr>
        <vertAlign val="subscript"/>
        <sz val="10"/>
        <color theme="1"/>
        <rFont val="Verdana"/>
        <family val="2"/>
      </rPr>
      <t>conv,air</t>
    </r>
  </si>
  <si>
    <r>
      <rPr>
        <b/>
        <sz val="10"/>
        <color theme="1"/>
        <rFont val="Verdana"/>
        <family val="2"/>
      </rPr>
      <t>F</t>
    </r>
    <r>
      <rPr>
        <b/>
        <vertAlign val="subscript"/>
        <sz val="10"/>
        <color theme="1"/>
        <rFont val="Verdana"/>
        <family val="2"/>
      </rPr>
      <t>manuf,water</t>
    </r>
    <r>
      <rPr>
        <sz val="10"/>
        <color theme="1"/>
        <rFont val="Verdana"/>
        <family val="2"/>
      </rPr>
      <t xml:space="preserve"> = F</t>
    </r>
    <r>
      <rPr>
        <vertAlign val="subscript"/>
        <sz val="10"/>
        <color theme="1"/>
        <rFont val="Verdana"/>
        <family val="2"/>
      </rPr>
      <t>handl,water</t>
    </r>
    <r>
      <rPr>
        <sz val="10"/>
        <color theme="1"/>
        <rFont val="Verdana"/>
        <family val="2"/>
      </rPr>
      <t xml:space="preserve"> + F</t>
    </r>
    <r>
      <rPr>
        <vertAlign val="subscript"/>
        <sz val="10"/>
        <color theme="1"/>
        <rFont val="Verdana"/>
        <family val="2"/>
      </rPr>
      <t>comp,water</t>
    </r>
    <r>
      <rPr>
        <sz val="10"/>
        <color theme="1"/>
        <rFont val="Verdana"/>
        <family val="2"/>
      </rPr>
      <t xml:space="preserve"> + F</t>
    </r>
    <r>
      <rPr>
        <vertAlign val="subscript"/>
        <sz val="10"/>
        <color theme="1"/>
        <rFont val="Verdana"/>
        <family val="2"/>
      </rPr>
      <t>conv,water</t>
    </r>
  </si>
  <si>
    <t>Emission from manufacturing site to air</t>
  </si>
  <si>
    <t>Emission from manufacturing site to water</t>
  </si>
  <si>
    <r>
      <t>Elocal,manuf</t>
    </r>
    <r>
      <rPr>
        <vertAlign val="subscript"/>
        <sz val="10"/>
        <color theme="1"/>
        <rFont val="Verdana"/>
        <family val="2"/>
      </rPr>
      <t>air</t>
    </r>
  </si>
  <si>
    <r>
      <t>Elocal,manuf</t>
    </r>
    <r>
      <rPr>
        <vertAlign val="subscript"/>
        <sz val="10"/>
        <color theme="1"/>
        <rFont val="Verdana"/>
        <family val="2"/>
      </rPr>
      <t>water</t>
    </r>
  </si>
  <si>
    <t>3. The emissions from the manufacturing site to wastewater and to air will be automatically calculated in the "Output" table.</t>
  </si>
  <si>
    <r>
      <t>1. There are two options to provide the amount of plastic produced per day in the "Input" table:
i) Select a polymer from the pick-list, in which case the corresponding default TONNAGElocal</t>
    </r>
    <r>
      <rPr>
        <vertAlign val="subscript"/>
        <sz val="10"/>
        <rFont val="Verdana"/>
        <family val="2"/>
      </rPr>
      <t>product</t>
    </r>
    <r>
      <rPr>
        <sz val="10"/>
        <rFont val="Verdana"/>
        <family val="2"/>
      </rPr>
      <t xml:space="preserve"> will be automatically displayed and used in the calculations, or
ii) Enter an appropriate value </t>
    </r>
  </si>
  <si>
    <t>Spreadsheet "Releases from manuf materials"</t>
  </si>
  <si>
    <t>Amount of plastics used in a region</t>
  </si>
  <si>
    <t>S/D</t>
  </si>
  <si>
    <r>
      <t>TONNAGEreg</t>
    </r>
    <r>
      <rPr>
        <vertAlign val="subscript"/>
        <sz val="10"/>
        <color theme="1"/>
        <rFont val="Verdana"/>
        <family val="2"/>
      </rPr>
      <t>product</t>
    </r>
  </si>
  <si>
    <t>Fraction to air during service life</t>
  </si>
  <si>
    <t>Fraction to water during service life</t>
  </si>
  <si>
    <r>
      <t>F</t>
    </r>
    <r>
      <rPr>
        <vertAlign val="subscript"/>
        <sz val="10"/>
        <color theme="1"/>
        <rFont val="Verdana"/>
        <family val="2"/>
      </rPr>
      <t>serv,air</t>
    </r>
  </si>
  <si>
    <r>
      <t>F</t>
    </r>
    <r>
      <rPr>
        <vertAlign val="subscript"/>
        <sz val="10"/>
        <color theme="1"/>
        <rFont val="Verdana"/>
        <family val="2"/>
      </rPr>
      <t>serv,water</t>
    </r>
  </si>
  <si>
    <r>
      <t>Eserv</t>
    </r>
    <r>
      <rPr>
        <vertAlign val="subscript"/>
        <sz val="10"/>
        <color theme="1"/>
        <rFont val="Verdana"/>
        <family val="2"/>
      </rPr>
      <t>air</t>
    </r>
  </si>
  <si>
    <r>
      <t>Eserv</t>
    </r>
    <r>
      <rPr>
        <vertAlign val="subscript"/>
        <sz val="10"/>
        <color theme="1"/>
        <rFont val="Verdana"/>
        <family val="2"/>
      </rPr>
      <t>water</t>
    </r>
  </si>
  <si>
    <t>Emission during service life to air</t>
  </si>
  <si>
    <t>Emission during service life to water</t>
  </si>
  <si>
    <r>
      <rPr>
        <b/>
        <sz val="10"/>
        <rFont val="Verdana"/>
        <family val="2"/>
      </rPr>
      <t>Elocal,manuf</t>
    </r>
    <r>
      <rPr>
        <b/>
        <vertAlign val="subscript"/>
        <sz val="10"/>
        <rFont val="Verdana"/>
        <family val="2"/>
      </rPr>
      <t>air</t>
    </r>
    <r>
      <rPr>
        <b/>
        <sz val="10"/>
        <rFont val="Verdana"/>
        <family val="2"/>
      </rPr>
      <t xml:space="preserve"> </t>
    </r>
    <r>
      <rPr>
        <sz val="10"/>
        <rFont val="Verdana"/>
        <family val="2"/>
      </rPr>
      <t>= TONNAGE</t>
    </r>
    <r>
      <rPr>
        <vertAlign val="subscript"/>
        <sz val="10"/>
        <rFont val="Verdana"/>
        <family val="2"/>
      </rPr>
      <t>product</t>
    </r>
    <r>
      <rPr>
        <sz val="10"/>
        <rFont val="Verdana"/>
        <family val="2"/>
      </rPr>
      <t xml:space="preserve"> * F</t>
    </r>
    <r>
      <rPr>
        <vertAlign val="subscript"/>
        <sz val="10"/>
        <rFont val="Verdana"/>
        <family val="2"/>
      </rPr>
      <t>a.i.</t>
    </r>
    <r>
      <rPr>
        <sz val="10"/>
        <rFont val="Verdana"/>
        <family val="2"/>
      </rPr>
      <t xml:space="preserve"> * F</t>
    </r>
    <r>
      <rPr>
        <vertAlign val="subscript"/>
        <sz val="10"/>
        <rFont val="Verdana"/>
        <family val="2"/>
      </rPr>
      <t>manuf,air</t>
    </r>
  </si>
  <si>
    <r>
      <rPr>
        <b/>
        <sz val="10"/>
        <rFont val="Verdana"/>
        <family val="2"/>
      </rPr>
      <t>Elocal,manuf</t>
    </r>
    <r>
      <rPr>
        <b/>
        <vertAlign val="subscript"/>
        <sz val="10"/>
        <rFont val="Verdana"/>
        <family val="2"/>
      </rPr>
      <t>water</t>
    </r>
    <r>
      <rPr>
        <b/>
        <sz val="10"/>
        <rFont val="Verdana"/>
        <family val="2"/>
      </rPr>
      <t xml:space="preserve"> </t>
    </r>
    <r>
      <rPr>
        <sz val="10"/>
        <rFont val="Verdana"/>
        <family val="2"/>
      </rPr>
      <t>= TONNAGE</t>
    </r>
    <r>
      <rPr>
        <vertAlign val="subscript"/>
        <sz val="10"/>
        <rFont val="Verdana"/>
        <family val="2"/>
      </rPr>
      <t>product</t>
    </r>
    <r>
      <rPr>
        <sz val="10"/>
        <rFont val="Verdana"/>
        <family val="2"/>
      </rPr>
      <t xml:space="preserve"> * F</t>
    </r>
    <r>
      <rPr>
        <vertAlign val="subscript"/>
        <sz val="10"/>
        <rFont val="Verdana"/>
        <family val="2"/>
      </rPr>
      <t>a.i.</t>
    </r>
    <r>
      <rPr>
        <sz val="10"/>
        <rFont val="Verdana"/>
        <family val="2"/>
      </rPr>
      <t xml:space="preserve"> * F</t>
    </r>
    <r>
      <rPr>
        <vertAlign val="subscript"/>
        <sz val="10"/>
        <rFont val="Verdana"/>
        <family val="2"/>
      </rPr>
      <t>manuf,water</t>
    </r>
  </si>
  <si>
    <r>
      <rPr>
        <b/>
        <sz val="10"/>
        <rFont val="Verdana"/>
        <family val="2"/>
      </rPr>
      <t>Eserv</t>
    </r>
    <r>
      <rPr>
        <b/>
        <vertAlign val="subscript"/>
        <sz val="10"/>
        <rFont val="Verdana"/>
        <family val="2"/>
      </rPr>
      <t>air</t>
    </r>
    <r>
      <rPr>
        <b/>
        <sz val="10"/>
        <rFont val="Verdana"/>
        <family val="2"/>
      </rPr>
      <t xml:space="preserve"> </t>
    </r>
    <r>
      <rPr>
        <sz val="10"/>
        <rFont val="Verdana"/>
        <family val="2"/>
      </rPr>
      <t>= TONNAGE</t>
    </r>
    <r>
      <rPr>
        <vertAlign val="subscript"/>
        <sz val="10"/>
        <rFont val="Verdana"/>
        <family val="2"/>
      </rPr>
      <t>product</t>
    </r>
    <r>
      <rPr>
        <sz val="10"/>
        <rFont val="Verdana"/>
        <family val="2"/>
      </rPr>
      <t xml:space="preserve"> * F</t>
    </r>
    <r>
      <rPr>
        <vertAlign val="subscript"/>
        <sz val="10"/>
        <rFont val="Verdana"/>
        <family val="2"/>
      </rPr>
      <t>a.i.</t>
    </r>
    <r>
      <rPr>
        <sz val="10"/>
        <rFont val="Verdana"/>
        <family val="2"/>
      </rPr>
      <t xml:space="preserve"> * F</t>
    </r>
    <r>
      <rPr>
        <vertAlign val="subscript"/>
        <sz val="10"/>
        <rFont val="Verdana"/>
        <family val="2"/>
      </rPr>
      <t>serv,air</t>
    </r>
  </si>
  <si>
    <r>
      <rPr>
        <b/>
        <sz val="10"/>
        <rFont val="Verdana"/>
        <family val="2"/>
      </rPr>
      <t>Eserv</t>
    </r>
    <r>
      <rPr>
        <b/>
        <vertAlign val="subscript"/>
        <sz val="10"/>
        <rFont val="Verdana"/>
        <family val="2"/>
      </rPr>
      <t>water</t>
    </r>
    <r>
      <rPr>
        <b/>
        <sz val="10"/>
        <rFont val="Verdana"/>
        <family val="2"/>
      </rPr>
      <t xml:space="preserve"> </t>
    </r>
    <r>
      <rPr>
        <sz val="10"/>
        <rFont val="Verdana"/>
        <family val="2"/>
      </rPr>
      <t>= TONNAGE</t>
    </r>
    <r>
      <rPr>
        <vertAlign val="subscript"/>
        <sz val="10"/>
        <rFont val="Verdana"/>
        <family val="2"/>
      </rPr>
      <t>product</t>
    </r>
    <r>
      <rPr>
        <sz val="10"/>
        <rFont val="Verdana"/>
        <family val="2"/>
      </rPr>
      <t xml:space="preserve"> * F</t>
    </r>
    <r>
      <rPr>
        <vertAlign val="subscript"/>
        <sz val="10"/>
        <rFont val="Verdana"/>
        <family val="2"/>
      </rPr>
      <t>a.i.</t>
    </r>
    <r>
      <rPr>
        <sz val="10"/>
        <rFont val="Verdana"/>
        <family val="2"/>
      </rPr>
      <t xml:space="preserve"> * F</t>
    </r>
    <r>
      <rPr>
        <vertAlign val="subscript"/>
        <sz val="10"/>
        <rFont val="Verdana"/>
        <family val="2"/>
      </rPr>
      <t>serv,water</t>
    </r>
  </si>
  <si>
    <t>Emission scenario for calculating the total release of chemicals in plastic materials from service life (ESD § 4.3.2, Table 4.5, p.15)</t>
  </si>
  <si>
    <t>Emission scenario for calculating the total release of chemicals in plastic materials from use and disposal (ESD § 4.3.3, Table 4.6, p.16)</t>
  </si>
  <si>
    <t>Fraction of active substance in the product</t>
  </si>
  <si>
    <t>Fraction to air during disposal</t>
  </si>
  <si>
    <r>
      <t>F</t>
    </r>
    <r>
      <rPr>
        <vertAlign val="subscript"/>
        <sz val="10"/>
        <color theme="1"/>
        <rFont val="Verdana"/>
        <family val="2"/>
      </rPr>
      <t>disp,air</t>
    </r>
  </si>
  <si>
    <t>Fraction to water during disposal</t>
  </si>
  <si>
    <r>
      <t>F</t>
    </r>
    <r>
      <rPr>
        <vertAlign val="subscript"/>
        <sz val="10"/>
        <color theme="1"/>
        <rFont val="Verdana"/>
        <family val="2"/>
      </rPr>
      <t>disp,water</t>
    </r>
  </si>
  <si>
    <r>
      <t>Emanuf</t>
    </r>
    <r>
      <rPr>
        <vertAlign val="subscript"/>
        <sz val="10"/>
        <color theme="1"/>
        <rFont val="Verdana"/>
        <family val="2"/>
      </rPr>
      <t>air</t>
    </r>
  </si>
  <si>
    <r>
      <t>Emanuf</t>
    </r>
    <r>
      <rPr>
        <vertAlign val="subscript"/>
        <sz val="10"/>
        <color theme="1"/>
        <rFont val="Verdana"/>
        <family val="2"/>
      </rPr>
      <t>water</t>
    </r>
  </si>
  <si>
    <t>Calculated in spreadsheet "Releases from manuf plastic"</t>
  </si>
  <si>
    <t>Calculated in spreadsheet "Releases from serv life plastic"</t>
  </si>
  <si>
    <t>Total amount of a.i. remaining in the product used in a region</t>
  </si>
  <si>
    <r>
      <t>TONNAGEreg</t>
    </r>
    <r>
      <rPr>
        <vertAlign val="subscript"/>
        <sz val="10"/>
        <color theme="1"/>
        <rFont val="Verdana"/>
        <family val="2"/>
      </rPr>
      <t>a.i.</t>
    </r>
  </si>
  <si>
    <t>Emission during disposal to air</t>
  </si>
  <si>
    <t>Emission during disposal to water</t>
  </si>
  <si>
    <r>
      <t>Edisp</t>
    </r>
    <r>
      <rPr>
        <vertAlign val="subscript"/>
        <sz val="10"/>
        <color theme="1"/>
        <rFont val="Verdana"/>
        <family val="2"/>
      </rPr>
      <t>air</t>
    </r>
  </si>
  <si>
    <r>
      <t>Edisp</t>
    </r>
    <r>
      <rPr>
        <vertAlign val="subscript"/>
        <sz val="10"/>
        <color theme="1"/>
        <rFont val="Verdana"/>
        <family val="2"/>
      </rPr>
      <t>water</t>
    </r>
  </si>
  <si>
    <r>
      <rPr>
        <b/>
        <sz val="10"/>
        <rFont val="Verdana"/>
        <family val="2"/>
      </rPr>
      <t>TONNAGEreg</t>
    </r>
    <r>
      <rPr>
        <b/>
        <vertAlign val="subscript"/>
        <sz val="10"/>
        <rFont val="Verdana"/>
        <family val="2"/>
      </rPr>
      <t>a.i.</t>
    </r>
    <r>
      <rPr>
        <b/>
        <sz val="10"/>
        <rFont val="Verdana"/>
        <family val="2"/>
      </rPr>
      <t xml:space="preserve"> </t>
    </r>
    <r>
      <rPr>
        <sz val="10"/>
        <rFont val="Verdana"/>
        <family val="2"/>
      </rPr>
      <t>= TONNAGEreg</t>
    </r>
    <r>
      <rPr>
        <vertAlign val="subscript"/>
        <sz val="10"/>
        <rFont val="Verdana"/>
        <family val="2"/>
      </rPr>
      <t>product</t>
    </r>
    <r>
      <rPr>
        <sz val="10"/>
        <rFont val="Verdana"/>
        <family val="2"/>
      </rPr>
      <t xml:space="preserve"> * F</t>
    </r>
    <r>
      <rPr>
        <vertAlign val="subscript"/>
        <sz val="10"/>
        <rFont val="Verdana"/>
        <family val="2"/>
      </rPr>
      <t>a.i.</t>
    </r>
    <r>
      <rPr>
        <sz val="10"/>
        <rFont val="Verdana"/>
        <family val="2"/>
      </rPr>
      <t xml:space="preserve"> - (Emanuf</t>
    </r>
    <r>
      <rPr>
        <vertAlign val="subscript"/>
        <sz val="10"/>
        <rFont val="Verdana"/>
        <family val="2"/>
      </rPr>
      <t>air</t>
    </r>
    <r>
      <rPr>
        <sz val="10"/>
        <rFont val="Verdana"/>
        <family val="2"/>
      </rPr>
      <t xml:space="preserve"> + Emanuf</t>
    </r>
    <r>
      <rPr>
        <vertAlign val="subscript"/>
        <sz val="10"/>
        <rFont val="Verdana"/>
        <family val="2"/>
      </rPr>
      <t>water</t>
    </r>
    <r>
      <rPr>
        <sz val="10"/>
        <rFont val="Verdana"/>
        <family val="2"/>
      </rPr>
      <t>) - (Eserv</t>
    </r>
    <r>
      <rPr>
        <vertAlign val="subscript"/>
        <sz val="10"/>
        <rFont val="Verdana"/>
        <family val="2"/>
      </rPr>
      <t>air</t>
    </r>
    <r>
      <rPr>
        <sz val="10"/>
        <rFont val="Verdana"/>
        <family val="2"/>
      </rPr>
      <t xml:space="preserve"> + Eserv</t>
    </r>
    <r>
      <rPr>
        <vertAlign val="subscript"/>
        <sz val="10"/>
        <rFont val="Verdana"/>
        <family val="2"/>
      </rPr>
      <t>water</t>
    </r>
    <r>
      <rPr>
        <sz val="10"/>
        <rFont val="Verdana"/>
        <family val="2"/>
      </rPr>
      <t>)</t>
    </r>
  </si>
  <si>
    <r>
      <rPr>
        <b/>
        <sz val="10"/>
        <rFont val="Verdana"/>
        <family val="2"/>
      </rPr>
      <t>Edisp</t>
    </r>
    <r>
      <rPr>
        <b/>
        <vertAlign val="subscript"/>
        <sz val="10"/>
        <rFont val="Verdana"/>
        <family val="2"/>
      </rPr>
      <t>air</t>
    </r>
    <r>
      <rPr>
        <b/>
        <sz val="10"/>
        <rFont val="Verdana"/>
        <family val="2"/>
      </rPr>
      <t xml:space="preserve"> </t>
    </r>
    <r>
      <rPr>
        <sz val="10"/>
        <rFont val="Verdana"/>
        <family val="2"/>
      </rPr>
      <t>= TONNAGEreg</t>
    </r>
    <r>
      <rPr>
        <vertAlign val="subscript"/>
        <sz val="10"/>
        <rFont val="Verdana"/>
        <family val="2"/>
      </rPr>
      <t>a.i.</t>
    </r>
    <r>
      <rPr>
        <sz val="10"/>
        <rFont val="Verdana"/>
        <family val="2"/>
      </rPr>
      <t xml:space="preserve"> * F</t>
    </r>
    <r>
      <rPr>
        <vertAlign val="subscript"/>
        <sz val="10"/>
        <rFont val="Verdana"/>
        <family val="2"/>
      </rPr>
      <t>disp,air</t>
    </r>
  </si>
  <si>
    <r>
      <rPr>
        <b/>
        <sz val="10"/>
        <rFont val="Verdana"/>
        <family val="2"/>
      </rPr>
      <t>Edisp</t>
    </r>
    <r>
      <rPr>
        <b/>
        <vertAlign val="subscript"/>
        <sz val="10"/>
        <rFont val="Verdana"/>
        <family val="2"/>
      </rPr>
      <t>water</t>
    </r>
    <r>
      <rPr>
        <b/>
        <sz val="10"/>
        <rFont val="Verdana"/>
        <family val="2"/>
      </rPr>
      <t xml:space="preserve"> </t>
    </r>
    <r>
      <rPr>
        <sz val="10"/>
        <rFont val="Verdana"/>
        <family val="2"/>
      </rPr>
      <t>= TONNAGEreg</t>
    </r>
    <r>
      <rPr>
        <vertAlign val="subscript"/>
        <sz val="10"/>
        <rFont val="Verdana"/>
        <family val="2"/>
      </rPr>
      <t>a.i.</t>
    </r>
    <r>
      <rPr>
        <sz val="10"/>
        <rFont val="Verdana"/>
        <family val="2"/>
      </rPr>
      <t xml:space="preserve"> * F</t>
    </r>
    <r>
      <rPr>
        <vertAlign val="subscript"/>
        <sz val="10"/>
        <rFont val="Verdana"/>
        <family val="2"/>
      </rPr>
      <t>disp,water</t>
    </r>
  </si>
  <si>
    <r>
      <t>1. Before calculating the releases of chemicals in plastic materials from use and disposal, calculate first the releases from manufacturing and from service life (in the respective spreadsheets); the cells Emanuf</t>
    </r>
    <r>
      <rPr>
        <vertAlign val="subscript"/>
        <sz val="10"/>
        <rFont val="Verdana"/>
        <family val="2"/>
      </rPr>
      <t>air</t>
    </r>
    <r>
      <rPr>
        <sz val="10"/>
        <rFont val="Verdana"/>
        <family val="2"/>
      </rPr>
      <t>, Emanuf</t>
    </r>
    <r>
      <rPr>
        <vertAlign val="subscript"/>
        <sz val="10"/>
        <rFont val="Verdana"/>
        <family val="2"/>
      </rPr>
      <t>water</t>
    </r>
    <r>
      <rPr>
        <sz val="10"/>
        <rFont val="Verdana"/>
        <family val="2"/>
      </rPr>
      <t>, Eserv</t>
    </r>
    <r>
      <rPr>
        <vertAlign val="subscript"/>
        <sz val="10"/>
        <rFont val="Verdana"/>
        <family val="2"/>
      </rPr>
      <t>air</t>
    </r>
    <r>
      <rPr>
        <sz val="10"/>
        <rFont val="Verdana"/>
        <family val="2"/>
      </rPr>
      <t xml:space="preserve"> and Eserv</t>
    </r>
    <r>
      <rPr>
        <vertAlign val="subscript"/>
        <sz val="10"/>
        <rFont val="Verdana"/>
        <family val="2"/>
      </rPr>
      <t>water</t>
    </r>
    <r>
      <rPr>
        <sz val="10"/>
        <rFont val="Verdana"/>
        <family val="2"/>
      </rPr>
      <t>, in the "Input" table, will be automatically populated.</t>
    </r>
  </si>
  <si>
    <r>
      <t>2. Insert the values for TONNAGEreg</t>
    </r>
    <r>
      <rPr>
        <vertAlign val="subscript"/>
        <sz val="10"/>
        <rFont val="Verdana"/>
        <family val="2"/>
      </rPr>
      <t>product</t>
    </r>
    <r>
      <rPr>
        <sz val="10"/>
        <rFont val="Verdana"/>
        <family val="2"/>
      </rPr>
      <t>, F</t>
    </r>
    <r>
      <rPr>
        <vertAlign val="subscript"/>
        <sz val="10"/>
        <rFont val="Verdana"/>
        <family val="2"/>
      </rPr>
      <t>a.i.</t>
    </r>
    <r>
      <rPr>
        <sz val="10"/>
        <rFont val="Verdana"/>
        <family val="2"/>
      </rPr>
      <t>, F</t>
    </r>
    <r>
      <rPr>
        <vertAlign val="subscript"/>
        <sz val="10"/>
        <rFont val="Verdana"/>
        <family val="2"/>
      </rPr>
      <t>disp,air</t>
    </r>
    <r>
      <rPr>
        <sz val="10"/>
        <rFont val="Verdana"/>
        <family val="2"/>
      </rPr>
      <t xml:space="preserve"> and F</t>
    </r>
    <r>
      <rPr>
        <vertAlign val="subscript"/>
        <sz val="10"/>
        <rFont val="Verdana"/>
        <family val="2"/>
      </rPr>
      <t>disp,water</t>
    </r>
    <r>
      <rPr>
        <sz val="10"/>
        <rFont val="Verdana"/>
        <family val="2"/>
      </rPr>
      <t>.</t>
    </r>
  </si>
  <si>
    <t>3. The emissions during disposal to water and to air will be automatically calculated in the "Output" table.</t>
  </si>
  <si>
    <t>Amount of the rubber product produced per day:</t>
  </si>
  <si>
    <t>Amount of plastic produced:</t>
  </si>
  <si>
    <t>Note:</t>
  </si>
  <si>
    <r>
      <t>2. Insert the values for F</t>
    </r>
    <r>
      <rPr>
        <vertAlign val="subscript"/>
        <sz val="10"/>
        <rFont val="Verdana"/>
        <family val="2"/>
      </rPr>
      <t>a.i.</t>
    </r>
    <r>
      <rPr>
        <sz val="10"/>
        <rFont val="Verdana"/>
        <family val="2"/>
      </rPr>
      <t xml:space="preserve"> and for all the different fractions to air and to water during materials handling, compounding and conversion.</t>
    </r>
  </si>
  <si>
    <t>Polymer usage in the UK provided in ESD Table 3.1, p.8, for reference</t>
  </si>
  <si>
    <t>1. In the "Input" table enter the amount of plastics used in a region.</t>
  </si>
  <si>
    <t>2. Insert the values for fraction of active substance in the plastic and for the fractions to air and to water during service life.</t>
  </si>
  <si>
    <t>3. The emissions during service life, to water and to air, will be automatically calculated in the "Output" table.</t>
  </si>
  <si>
    <t>Pick-list: ESD Table 3.1, p.8</t>
  </si>
  <si>
    <r>
      <t>m</t>
    </r>
    <r>
      <rPr>
        <vertAlign val="superscript"/>
        <sz val="10"/>
        <color theme="1"/>
        <rFont val="Verdana"/>
        <family val="2"/>
      </rPr>
      <t>2</t>
    </r>
  </si>
  <si>
    <t>TIME1</t>
  </si>
  <si>
    <t>d</t>
  </si>
  <si>
    <r>
      <t>m</t>
    </r>
    <r>
      <rPr>
        <vertAlign val="superscript"/>
        <sz val="10"/>
        <color theme="1"/>
        <rFont val="Verdana"/>
        <family val="2"/>
      </rPr>
      <t>3</t>
    </r>
  </si>
  <si>
    <r>
      <t>RHO</t>
    </r>
    <r>
      <rPr>
        <vertAlign val="subscript"/>
        <sz val="10"/>
        <color theme="1"/>
        <rFont val="Verdana"/>
        <family val="2"/>
      </rPr>
      <t>soil</t>
    </r>
  </si>
  <si>
    <r>
      <t>Q</t>
    </r>
    <r>
      <rPr>
        <vertAlign val="subscript"/>
        <sz val="10"/>
        <color theme="1"/>
        <rFont val="Verdana"/>
        <family val="2"/>
      </rPr>
      <t>leach,TIME1</t>
    </r>
  </si>
  <si>
    <r>
      <t>Q</t>
    </r>
    <r>
      <rPr>
        <vertAlign val="subscript"/>
        <sz val="10"/>
        <color theme="1"/>
        <rFont val="Verdana"/>
        <family val="2"/>
      </rPr>
      <t>leach,TIME2</t>
    </r>
  </si>
  <si>
    <r>
      <t>Clocal</t>
    </r>
    <r>
      <rPr>
        <vertAlign val="subscript"/>
        <sz val="10"/>
        <color theme="1"/>
        <rFont val="Verdana"/>
        <family val="2"/>
      </rPr>
      <t>soil,leach,TIME1</t>
    </r>
  </si>
  <si>
    <r>
      <t>Clocal</t>
    </r>
    <r>
      <rPr>
        <vertAlign val="subscript"/>
        <sz val="10"/>
        <color theme="1"/>
        <rFont val="Verdana"/>
        <family val="2"/>
      </rPr>
      <t>soil,leach,TIME2</t>
    </r>
  </si>
  <si>
    <r>
      <t>E</t>
    </r>
    <r>
      <rPr>
        <vertAlign val="subscript"/>
        <sz val="10"/>
        <color theme="1"/>
        <rFont val="Verdana"/>
        <family val="2"/>
      </rPr>
      <t>soil,leach,TIME1</t>
    </r>
  </si>
  <si>
    <r>
      <t>E</t>
    </r>
    <r>
      <rPr>
        <vertAlign val="subscript"/>
        <sz val="10"/>
        <color theme="1"/>
        <rFont val="Verdana"/>
        <family val="2"/>
      </rPr>
      <t>soil,leach,TIME2</t>
    </r>
  </si>
  <si>
    <r>
      <t>kg.m</t>
    </r>
    <r>
      <rPr>
        <vertAlign val="superscript"/>
        <sz val="10"/>
        <color theme="1"/>
        <rFont val="Verdana"/>
        <family val="2"/>
      </rPr>
      <t>-3</t>
    </r>
  </si>
  <si>
    <r>
      <t>kg.m</t>
    </r>
    <r>
      <rPr>
        <vertAlign val="superscript"/>
        <sz val="10"/>
        <color theme="1"/>
        <rFont val="Verdana"/>
        <family val="2"/>
      </rPr>
      <t>-2</t>
    </r>
  </si>
  <si>
    <t xml:space="preserve">Fraction emitted to wastewater, outdoor use, initial time period </t>
  </si>
  <si>
    <r>
      <t>Weight of 1 m</t>
    </r>
    <r>
      <rPr>
        <vertAlign val="superscript"/>
        <sz val="10"/>
        <color theme="1"/>
        <rFont val="Verdana"/>
        <family val="2"/>
      </rPr>
      <t>2</t>
    </r>
    <r>
      <rPr>
        <sz val="10"/>
        <color theme="1"/>
        <rFont val="Verdana"/>
        <family val="2"/>
      </rPr>
      <t xml:space="preserve"> of roof membrane </t>
    </r>
  </si>
  <si>
    <r>
      <t>W</t>
    </r>
    <r>
      <rPr>
        <vertAlign val="subscript"/>
        <sz val="10"/>
        <color theme="1"/>
        <rFont val="Verdana"/>
        <family val="2"/>
      </rPr>
      <t>roof membrane</t>
    </r>
  </si>
  <si>
    <r>
      <t>F</t>
    </r>
    <r>
      <rPr>
        <vertAlign val="subscript"/>
        <sz val="10"/>
        <color theme="1"/>
        <rFont val="Verdana"/>
        <family val="2"/>
      </rPr>
      <t>service,water,time1</t>
    </r>
  </si>
  <si>
    <r>
      <t>F</t>
    </r>
    <r>
      <rPr>
        <vertAlign val="subscript"/>
        <sz val="10"/>
        <color theme="1"/>
        <rFont val="Verdana"/>
        <family val="2"/>
      </rPr>
      <t>service,water,time2</t>
    </r>
  </si>
  <si>
    <t xml:space="preserve">Fraction emitted to wastewater over service life, outdoor use </t>
  </si>
  <si>
    <t xml:space="preserve">Concentration of a.s. in the roof membrane </t>
  </si>
  <si>
    <r>
      <t>C</t>
    </r>
    <r>
      <rPr>
        <vertAlign val="subscript"/>
        <sz val="10"/>
        <color theme="1"/>
        <rFont val="Verdana"/>
        <family val="2"/>
      </rPr>
      <t>roof membrane</t>
    </r>
  </si>
  <si>
    <r>
      <t>g.kg</t>
    </r>
    <r>
      <rPr>
        <vertAlign val="superscript"/>
        <sz val="10"/>
        <color theme="1"/>
        <rFont val="Verdana"/>
        <family val="2"/>
      </rPr>
      <t>-1</t>
    </r>
  </si>
  <si>
    <t xml:space="preserve">Roof area </t>
  </si>
  <si>
    <r>
      <t>AREA</t>
    </r>
    <r>
      <rPr>
        <vertAlign val="subscript"/>
        <sz val="10"/>
        <color theme="1"/>
        <rFont val="Verdana"/>
        <family val="2"/>
      </rPr>
      <t>roof</t>
    </r>
  </si>
  <si>
    <t>Initial time period</t>
  </si>
  <si>
    <t>Service life</t>
  </si>
  <si>
    <r>
      <t>T</t>
    </r>
    <r>
      <rPr>
        <vertAlign val="subscript"/>
        <sz val="10"/>
        <color theme="1"/>
        <rFont val="Verdana"/>
        <family val="2"/>
      </rPr>
      <t>service</t>
    </r>
    <r>
      <rPr>
        <sz val="10"/>
        <color theme="1"/>
        <rFont val="Verdana"/>
        <family val="2"/>
      </rPr>
      <t>=TIME2</t>
    </r>
  </si>
  <si>
    <t xml:space="preserve">Cumulative quantity of the a.s. leached out of a single roof over the initial time period </t>
  </si>
  <si>
    <t xml:space="preserve">Cumulative quantity of the a.s. leached out of a single roof over the service life </t>
  </si>
  <si>
    <t>Local emission of a.s. to soil due to leaching over the initial time period</t>
  </si>
  <si>
    <t>Local emission of a.s. to soil due to leaching over the service life</t>
  </si>
  <si>
    <t>g</t>
  </si>
  <si>
    <r>
      <t>g.d</t>
    </r>
    <r>
      <rPr>
        <vertAlign val="superscript"/>
        <sz val="10"/>
        <color theme="1"/>
        <rFont val="Verdana"/>
        <family val="2"/>
      </rPr>
      <t>-1</t>
    </r>
  </si>
  <si>
    <t>Use-based approaches for the estimation of environmental exposure due to roof membranes (UBA, 2014)</t>
  </si>
  <si>
    <t>Estimation of environmental exposure due to roof membranes (UBA, 2014)</t>
  </si>
  <si>
    <t>Spreadsheet index (click on the title to be directed to the sub-section of the table)</t>
  </si>
  <si>
    <r>
      <t>Cumulative quantity of the a.s. leached out of 1 m</t>
    </r>
    <r>
      <rPr>
        <vertAlign val="superscript"/>
        <sz val="10"/>
        <color theme="1"/>
        <rFont val="Verdana"/>
        <family val="2"/>
      </rPr>
      <t xml:space="preserve">2 </t>
    </r>
    <r>
      <rPr>
        <sz val="10"/>
        <color theme="1"/>
        <rFont val="Verdana"/>
        <family val="2"/>
      </rPr>
      <t>of roof membrane over the time period  TIME1</t>
    </r>
  </si>
  <si>
    <r>
      <t>Cumulative quantity of the a.s. leached out of 1 m</t>
    </r>
    <r>
      <rPr>
        <vertAlign val="superscript"/>
        <sz val="10"/>
        <color theme="1"/>
        <rFont val="Verdana"/>
        <family val="2"/>
      </rPr>
      <t xml:space="preserve">2 </t>
    </r>
    <r>
      <rPr>
        <sz val="10"/>
        <color theme="1"/>
        <rFont val="Verdana"/>
        <family val="2"/>
      </rPr>
      <t>of roof membrane over the time period  TIME2</t>
    </r>
  </si>
  <si>
    <r>
      <t>Q</t>
    </r>
    <r>
      <rPr>
        <vertAlign val="subscript"/>
        <sz val="10"/>
        <color theme="1"/>
        <rFont val="Verdana"/>
        <family val="2"/>
      </rPr>
      <t>cum,leach,TIME1</t>
    </r>
  </si>
  <si>
    <r>
      <t>Q</t>
    </r>
    <r>
      <rPr>
        <vertAlign val="subscript"/>
        <sz val="10"/>
        <color theme="1"/>
        <rFont val="Verdana"/>
        <family val="2"/>
      </rPr>
      <t>cum,leach,TIME2</t>
    </r>
  </si>
  <si>
    <r>
      <t>g.m</t>
    </r>
    <r>
      <rPr>
        <vertAlign val="superscript"/>
        <sz val="10"/>
        <color theme="1"/>
        <rFont val="Verdana"/>
        <family val="2"/>
      </rPr>
      <t>-2</t>
    </r>
  </si>
  <si>
    <r>
      <rPr>
        <b/>
        <sz val="10"/>
        <rFont val="Verdana"/>
        <family val="2"/>
      </rPr>
      <t>Q</t>
    </r>
    <r>
      <rPr>
        <b/>
        <vertAlign val="subscript"/>
        <sz val="10"/>
        <rFont val="Verdana"/>
        <family val="2"/>
      </rPr>
      <t xml:space="preserve">cum,leach,time1 </t>
    </r>
    <r>
      <rPr>
        <sz val="10"/>
        <rFont val="Verdana"/>
        <family val="2"/>
      </rPr>
      <t>= W</t>
    </r>
    <r>
      <rPr>
        <vertAlign val="subscript"/>
        <sz val="10"/>
        <rFont val="Verdana"/>
        <family val="2"/>
      </rPr>
      <t>roof membrane</t>
    </r>
    <r>
      <rPr>
        <sz val="10"/>
        <rFont val="Verdana"/>
        <family val="2"/>
      </rPr>
      <t xml:space="preserve"> * C</t>
    </r>
    <r>
      <rPr>
        <vertAlign val="subscript"/>
        <sz val="10"/>
        <rFont val="Verdana"/>
        <family val="2"/>
      </rPr>
      <t>roof membrane</t>
    </r>
    <r>
      <rPr>
        <sz val="10"/>
        <rFont val="Verdana"/>
        <family val="2"/>
      </rPr>
      <t xml:space="preserve"> * F</t>
    </r>
    <r>
      <rPr>
        <vertAlign val="subscript"/>
        <sz val="10"/>
        <rFont val="Verdana"/>
        <family val="2"/>
      </rPr>
      <t>service,water,TIME1</t>
    </r>
  </si>
  <si>
    <r>
      <rPr>
        <b/>
        <sz val="10"/>
        <rFont val="Verdana"/>
        <family val="2"/>
      </rPr>
      <t>Q</t>
    </r>
    <r>
      <rPr>
        <b/>
        <vertAlign val="subscript"/>
        <sz val="10"/>
        <rFont val="Verdana"/>
        <family val="2"/>
      </rPr>
      <t xml:space="preserve">cum,leach,time2 </t>
    </r>
    <r>
      <rPr>
        <sz val="10"/>
        <rFont val="Verdana"/>
        <family val="2"/>
      </rPr>
      <t>= W</t>
    </r>
    <r>
      <rPr>
        <vertAlign val="subscript"/>
        <sz val="10"/>
        <rFont val="Verdana"/>
        <family val="2"/>
      </rPr>
      <t>roof membrane</t>
    </r>
    <r>
      <rPr>
        <sz val="10"/>
        <rFont val="Verdana"/>
        <family val="2"/>
      </rPr>
      <t xml:space="preserve"> * C</t>
    </r>
    <r>
      <rPr>
        <vertAlign val="subscript"/>
        <sz val="10"/>
        <rFont val="Verdana"/>
        <family val="2"/>
      </rPr>
      <t>roof membrane</t>
    </r>
    <r>
      <rPr>
        <sz val="10"/>
        <rFont val="Verdana"/>
        <family val="2"/>
      </rPr>
      <t xml:space="preserve"> * F</t>
    </r>
    <r>
      <rPr>
        <vertAlign val="subscript"/>
        <sz val="10"/>
        <rFont val="Verdana"/>
        <family val="2"/>
      </rPr>
      <t>service,water,TIME2</t>
    </r>
  </si>
  <si>
    <r>
      <rPr>
        <b/>
        <sz val="10"/>
        <rFont val="Verdana"/>
        <family val="2"/>
      </rPr>
      <t>Q</t>
    </r>
    <r>
      <rPr>
        <b/>
        <vertAlign val="subscript"/>
        <sz val="10"/>
        <rFont val="Verdana"/>
        <family val="2"/>
      </rPr>
      <t xml:space="preserve">leach,time1 </t>
    </r>
    <r>
      <rPr>
        <sz val="10"/>
        <rFont val="Verdana"/>
        <family val="2"/>
      </rPr>
      <t>= AREA</t>
    </r>
    <r>
      <rPr>
        <vertAlign val="subscript"/>
        <sz val="10"/>
        <rFont val="Verdana"/>
        <family val="2"/>
      </rPr>
      <t>roof</t>
    </r>
    <r>
      <rPr>
        <sz val="10"/>
        <rFont val="Verdana"/>
        <family val="2"/>
      </rPr>
      <t xml:space="preserve"> * Q</t>
    </r>
    <r>
      <rPr>
        <vertAlign val="subscript"/>
        <sz val="10"/>
        <rFont val="Verdana"/>
        <family val="2"/>
      </rPr>
      <t>cum,leach,TIME1</t>
    </r>
  </si>
  <si>
    <r>
      <rPr>
        <b/>
        <sz val="10"/>
        <rFont val="Verdana"/>
        <family val="2"/>
      </rPr>
      <t>Q</t>
    </r>
    <r>
      <rPr>
        <b/>
        <vertAlign val="subscript"/>
        <sz val="10"/>
        <rFont val="Verdana"/>
        <family val="2"/>
      </rPr>
      <t xml:space="preserve">leach,time2 </t>
    </r>
    <r>
      <rPr>
        <sz val="10"/>
        <rFont val="Verdana"/>
        <family val="2"/>
      </rPr>
      <t>= AREA</t>
    </r>
    <r>
      <rPr>
        <vertAlign val="subscript"/>
        <sz val="10"/>
        <rFont val="Verdana"/>
        <family val="2"/>
      </rPr>
      <t>roof</t>
    </r>
    <r>
      <rPr>
        <sz val="10"/>
        <rFont val="Verdana"/>
        <family val="2"/>
      </rPr>
      <t xml:space="preserve"> * Q</t>
    </r>
    <r>
      <rPr>
        <vertAlign val="subscript"/>
        <sz val="10"/>
        <rFont val="Verdana"/>
        <family val="2"/>
      </rPr>
      <t>cum,leach,TIME2</t>
    </r>
  </si>
  <si>
    <r>
      <rPr>
        <b/>
        <sz val="10"/>
        <rFont val="Verdana"/>
        <family val="2"/>
      </rPr>
      <t>E</t>
    </r>
    <r>
      <rPr>
        <b/>
        <vertAlign val="subscript"/>
        <sz val="10"/>
        <rFont val="Verdana"/>
        <family val="2"/>
      </rPr>
      <t xml:space="preserve">soil,leach,time1 </t>
    </r>
    <r>
      <rPr>
        <sz val="10"/>
        <rFont val="Verdana"/>
        <family val="2"/>
      </rPr>
      <t>= Q</t>
    </r>
    <r>
      <rPr>
        <vertAlign val="subscript"/>
        <sz val="10"/>
        <rFont val="Verdana"/>
        <family val="2"/>
      </rPr>
      <t>leach TIME1</t>
    </r>
    <r>
      <rPr>
        <sz val="10"/>
        <rFont val="Verdana"/>
        <family val="2"/>
      </rPr>
      <t xml:space="preserve"> / TIME1 </t>
    </r>
  </si>
  <si>
    <r>
      <rPr>
        <b/>
        <sz val="10"/>
        <rFont val="Verdana"/>
        <family val="2"/>
      </rPr>
      <t>E</t>
    </r>
    <r>
      <rPr>
        <b/>
        <vertAlign val="subscript"/>
        <sz val="10"/>
        <rFont val="Verdana"/>
        <family val="2"/>
      </rPr>
      <t xml:space="preserve">soil,leach,time2 </t>
    </r>
    <r>
      <rPr>
        <sz val="10"/>
        <rFont val="Verdana"/>
        <family val="2"/>
      </rPr>
      <t>= Q</t>
    </r>
    <r>
      <rPr>
        <vertAlign val="subscript"/>
        <sz val="10"/>
        <rFont val="Verdana"/>
        <family val="2"/>
      </rPr>
      <t>leach TIME2</t>
    </r>
    <r>
      <rPr>
        <sz val="10"/>
        <rFont val="Verdana"/>
        <family val="2"/>
      </rPr>
      <t xml:space="preserve"> / TIME2 </t>
    </r>
  </si>
  <si>
    <t>Release estimation</t>
  </si>
  <si>
    <t>PEC estimation</t>
  </si>
  <si>
    <t xml:space="preserve">Bulk density of wet soil </t>
  </si>
  <si>
    <t xml:space="preserve">Soil volume </t>
  </si>
  <si>
    <t>Vsoil,hollow</t>
  </si>
  <si>
    <t>Degradation rate constant of a.s. in soil at 12°C</t>
  </si>
  <si>
    <r>
      <t>k</t>
    </r>
    <r>
      <rPr>
        <vertAlign val="subscript"/>
        <sz val="10"/>
        <color theme="1"/>
        <rFont val="Verdana"/>
        <family val="2"/>
      </rPr>
      <t>soil</t>
    </r>
  </si>
  <si>
    <r>
      <t>d</t>
    </r>
    <r>
      <rPr>
        <vertAlign val="superscript"/>
        <sz val="10"/>
        <color theme="1"/>
        <rFont val="Verdana"/>
        <family val="2"/>
      </rPr>
      <t>-1</t>
    </r>
  </si>
  <si>
    <t>Concentration in local soil at the end of the initial time period</t>
  </si>
  <si>
    <t xml:space="preserve">Concentration in local soil at the end of the service life </t>
  </si>
  <si>
    <r>
      <rPr>
        <b/>
        <sz val="10"/>
        <rFont val="Verdana"/>
        <family val="2"/>
      </rPr>
      <t>Clocal</t>
    </r>
    <r>
      <rPr>
        <b/>
        <vertAlign val="subscript"/>
        <sz val="10"/>
        <rFont val="Verdana"/>
        <family val="2"/>
      </rPr>
      <t xml:space="preserve">soil,leach,TIME1 </t>
    </r>
    <r>
      <rPr>
        <sz val="10"/>
        <rFont val="Verdana"/>
        <family val="2"/>
      </rPr>
      <t>= Q</t>
    </r>
    <r>
      <rPr>
        <vertAlign val="subscript"/>
        <sz val="10"/>
        <rFont val="Verdana"/>
        <family val="2"/>
      </rPr>
      <t>leach,TIME1</t>
    </r>
    <r>
      <rPr>
        <sz val="10"/>
        <rFont val="Verdana"/>
        <family val="2"/>
      </rPr>
      <t xml:space="preserve"> / (V</t>
    </r>
    <r>
      <rPr>
        <vertAlign val="subscript"/>
        <sz val="10"/>
        <rFont val="Verdana"/>
        <family val="2"/>
      </rPr>
      <t>soil</t>
    </r>
    <r>
      <rPr>
        <sz val="10"/>
        <rFont val="Verdana"/>
        <family val="2"/>
      </rPr>
      <t xml:space="preserve"> * RHO</t>
    </r>
    <r>
      <rPr>
        <vertAlign val="subscript"/>
        <sz val="10"/>
        <rFont val="Verdana"/>
        <family val="2"/>
      </rPr>
      <t>soil</t>
    </r>
    <r>
      <rPr>
        <sz val="10"/>
        <rFont val="Verdana"/>
        <family val="2"/>
      </rPr>
      <t>)</t>
    </r>
  </si>
  <si>
    <r>
      <rPr>
        <b/>
        <sz val="10"/>
        <rFont val="Verdana"/>
        <family val="2"/>
      </rPr>
      <t>Clocal</t>
    </r>
    <r>
      <rPr>
        <b/>
        <vertAlign val="subscript"/>
        <sz val="10"/>
        <rFont val="Verdana"/>
        <family val="2"/>
      </rPr>
      <t xml:space="preserve">soil,leach,TIME2 </t>
    </r>
    <r>
      <rPr>
        <sz val="10"/>
        <rFont val="Verdana"/>
        <family val="2"/>
      </rPr>
      <t>= Q</t>
    </r>
    <r>
      <rPr>
        <vertAlign val="subscript"/>
        <sz val="10"/>
        <rFont val="Verdana"/>
        <family val="2"/>
      </rPr>
      <t>leach,TIME2</t>
    </r>
    <r>
      <rPr>
        <sz val="10"/>
        <rFont val="Verdana"/>
        <family val="2"/>
      </rPr>
      <t xml:space="preserve"> / (V</t>
    </r>
    <r>
      <rPr>
        <vertAlign val="subscript"/>
        <sz val="10"/>
        <rFont val="Verdana"/>
        <family val="2"/>
      </rPr>
      <t>soil</t>
    </r>
    <r>
      <rPr>
        <sz val="10"/>
        <rFont val="Verdana"/>
        <family val="2"/>
      </rPr>
      <t xml:space="preserve"> * RHO</t>
    </r>
    <r>
      <rPr>
        <vertAlign val="subscript"/>
        <sz val="10"/>
        <rFont val="Verdana"/>
        <family val="2"/>
      </rPr>
      <t>soil</t>
    </r>
    <r>
      <rPr>
        <sz val="10"/>
        <rFont val="Verdana"/>
        <family val="2"/>
      </rPr>
      <t>)</t>
    </r>
  </si>
  <si>
    <t>2. The estimated release and PEC values will be calculated in the "Output" table.</t>
  </si>
  <si>
    <t>A) Scenario I: Direct emission to soil</t>
  </si>
  <si>
    <t xml:space="preserve">A) Scenario I: Direct emission to soil </t>
  </si>
  <si>
    <t>B) Scenario II: City scenario</t>
  </si>
  <si>
    <t xml:space="preserve">B) Scenario II: City scenario </t>
  </si>
  <si>
    <t>Roof area of commercial flat roof membrane</t>
  </si>
  <si>
    <t xml:space="preserve">Number of commercial houses connected to a sewer system </t>
  </si>
  <si>
    <t>Market share factor</t>
  </si>
  <si>
    <t xml:space="preserve">Service life </t>
  </si>
  <si>
    <r>
      <t>N</t>
    </r>
    <r>
      <rPr>
        <vertAlign val="subscript"/>
        <sz val="10"/>
        <color theme="1"/>
        <rFont val="Verdana"/>
        <family val="2"/>
      </rPr>
      <t>house</t>
    </r>
  </si>
  <si>
    <r>
      <t>F</t>
    </r>
    <r>
      <rPr>
        <vertAlign val="subscript"/>
        <sz val="10"/>
        <color theme="1"/>
        <rFont val="Verdana"/>
        <family val="2"/>
      </rPr>
      <t>market share</t>
    </r>
  </si>
  <si>
    <r>
      <t>T</t>
    </r>
    <r>
      <rPr>
        <vertAlign val="subscript"/>
        <sz val="10"/>
        <color theme="1"/>
        <rFont val="Verdana"/>
        <family val="2"/>
      </rPr>
      <t>service</t>
    </r>
    <r>
      <rPr>
        <sz val="10"/>
        <color theme="1"/>
        <rFont val="Verdana"/>
        <family val="2"/>
      </rPr>
      <t xml:space="preserve"> </t>
    </r>
  </si>
  <si>
    <r>
      <t>A reduction of F</t>
    </r>
    <r>
      <rPr>
        <vertAlign val="subscript"/>
        <sz val="10"/>
        <color theme="1"/>
        <rFont val="Verdana"/>
        <family val="2"/>
      </rPr>
      <t>market share</t>
    </r>
    <r>
      <rPr>
        <sz val="10"/>
        <color theme="1"/>
        <rFont val="Verdana"/>
        <family val="2"/>
      </rPr>
      <t xml:space="preserve"> may be possible, if the value is sufficiently substantiated by tonnage data</t>
    </r>
  </si>
  <si>
    <r>
      <t>1. Insert the values for C</t>
    </r>
    <r>
      <rPr>
        <vertAlign val="subscript"/>
        <sz val="10"/>
        <rFont val="Verdana"/>
        <family val="2"/>
      </rPr>
      <t>roof membrane</t>
    </r>
    <r>
      <rPr>
        <sz val="10"/>
        <rFont val="Verdana"/>
        <family val="2"/>
      </rPr>
      <t xml:space="preserve"> in the "Input" table.</t>
    </r>
  </si>
  <si>
    <t xml:space="preserve">Local emission of a.s. to water due to leaching over the service life </t>
  </si>
  <si>
    <r>
      <t>Elocal</t>
    </r>
    <r>
      <rPr>
        <vertAlign val="subscript"/>
        <sz val="10"/>
        <color theme="1"/>
        <rFont val="Verdana"/>
        <family val="2"/>
      </rPr>
      <t>leach</t>
    </r>
  </si>
  <si>
    <t>Cumulative quantity of the a.s. leached out of a single roof over the service life</t>
  </si>
  <si>
    <t>2. The estimated daily emission rate due to leaching over the service life will be calculated in the "Output" table.</t>
  </si>
  <si>
    <r>
      <t>1. Insert the values for C</t>
    </r>
    <r>
      <rPr>
        <vertAlign val="subscript"/>
        <sz val="10"/>
        <rFont val="Verdana"/>
        <family val="2"/>
      </rPr>
      <t>roof membrane</t>
    </r>
    <r>
      <rPr>
        <sz val="10"/>
        <rFont val="Verdana"/>
        <family val="2"/>
      </rPr>
      <t xml:space="preserve"> and k</t>
    </r>
    <r>
      <rPr>
        <vertAlign val="subscript"/>
        <sz val="10"/>
        <rFont val="Verdana"/>
        <family val="2"/>
      </rPr>
      <t>soil</t>
    </r>
    <r>
      <rPr>
        <sz val="10"/>
        <rFont val="Verdana"/>
        <family val="2"/>
      </rPr>
      <t xml:space="preserve"> in the "Input" table.</t>
    </r>
  </si>
  <si>
    <t>Refinement taking into account degradation</t>
  </si>
  <si>
    <r>
      <t xml:space="preserve">NOTE (from the ESD on PT 8): 
#64 (p.29) </t>
    </r>
    <r>
      <rPr>
        <sz val="10"/>
        <color theme="3" tint="-0.249977111117893"/>
        <rFont val="Verdana"/>
        <family val="2"/>
      </rPr>
      <t xml:space="preserve">Equations 3.7, 3.8, 3.11 and 3.12 give the concentration in soil taking into account continuous releases to soil and a single emission during application which increases the steady state concentration due to continuous release depending on time. The underlying assumption being that the steady state is reached during the time period and that the releases are the same every day. However, equations 3.11 and 3.12 calculate the concentration in soil as a function of time. As represented they calculate Clocalsoil at the end of the assessment period, time1, and time2 respectively. Equations 3.7 and 3.8 are the time weighted average forms of Equations 3.11 and 3.12, respectively. They calculate the time weighted average Clocalsoil over a period time1 (eq. 3.7) and over time2 (eq. 3.8).
</t>
    </r>
    <r>
      <rPr>
        <b/>
        <sz val="10"/>
        <color theme="3" tint="-0.249977111117893"/>
        <rFont val="Verdana"/>
        <family val="2"/>
      </rPr>
      <t>#65 (p.29)</t>
    </r>
    <r>
      <rPr>
        <sz val="10"/>
        <color theme="3" tint="-0.249977111117893"/>
        <rFont val="Verdana"/>
        <family val="2"/>
      </rPr>
      <t xml:space="preserve"> Thus, depending on the value of Clocal</t>
    </r>
    <r>
      <rPr>
        <vertAlign val="subscript"/>
        <sz val="10"/>
        <color theme="3" tint="-0.249977111117893"/>
        <rFont val="Verdana"/>
        <family val="2"/>
      </rPr>
      <t>soil,applic</t>
    </r>
    <r>
      <rPr>
        <sz val="10"/>
        <color theme="3" tint="-0.249977111117893"/>
        <rFont val="Verdana"/>
        <family val="2"/>
      </rPr>
      <t xml:space="preserve"> and the degradation half life, either equations 3.7/3.8 or 3.11/3.12 represent a worst-case situation, e.g. for persistent substances, equations 3.7 and 3.8 are recommended for those cases where Clocal</t>
    </r>
    <r>
      <rPr>
        <vertAlign val="subscript"/>
        <sz val="10"/>
        <color theme="3" tint="-0.249977111117893"/>
        <rFont val="Verdana"/>
        <family val="2"/>
      </rPr>
      <t>soil,applic</t>
    </r>
    <r>
      <rPr>
        <sz val="10"/>
        <color theme="3" tint="-0.249977111117893"/>
        <rFont val="Verdana"/>
        <family val="2"/>
      </rPr>
      <t xml:space="preserve"> is not zero.
</t>
    </r>
    <r>
      <rPr>
        <b/>
        <sz val="10"/>
        <color theme="3" tint="-0.249977111117893"/>
        <rFont val="Verdana"/>
        <family val="2"/>
      </rPr>
      <t xml:space="preserve">Note also that for this scenario Clocalsoil=0. </t>
    </r>
  </si>
  <si>
    <r>
      <rPr>
        <b/>
        <sz val="10"/>
        <rFont val="Verdana"/>
        <family val="2"/>
      </rPr>
      <t>ESD Eq. 3.7</t>
    </r>
    <r>
      <rPr>
        <sz val="10"/>
        <rFont val="Verdana"/>
        <family val="2"/>
      </rPr>
      <t>) Time weighted concentration in local soil over the initial assessment period</t>
    </r>
  </si>
  <si>
    <r>
      <t>Clocal</t>
    </r>
    <r>
      <rPr>
        <vertAlign val="subscript"/>
        <sz val="10"/>
        <rFont val="Verdana"/>
        <family val="2"/>
      </rPr>
      <t>soil,TIME1</t>
    </r>
  </si>
  <si>
    <r>
      <rPr>
        <b/>
        <sz val="10"/>
        <rFont val="Verdana"/>
        <family val="2"/>
      </rPr>
      <t>Clocal</t>
    </r>
    <r>
      <rPr>
        <b/>
        <vertAlign val="subscript"/>
        <sz val="10"/>
        <rFont val="Verdana"/>
        <family val="2"/>
      </rPr>
      <t>soil,TIME1</t>
    </r>
    <r>
      <rPr>
        <sz val="10"/>
        <rFont val="Verdana"/>
        <family val="2"/>
      </rPr>
      <t xml:space="preserve"> = [E</t>
    </r>
    <r>
      <rPr>
        <vertAlign val="subscript"/>
        <sz val="10"/>
        <rFont val="Verdana"/>
        <family val="2"/>
      </rPr>
      <t>soil,leach,TIME1</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[1/(k * TIME1)] * [- E</t>
    </r>
    <r>
      <rPr>
        <vertAlign val="subscript"/>
        <sz val="10"/>
        <rFont val="Verdana"/>
        <family val="2"/>
      </rPr>
      <t>soil,leach,TIME1</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 xml:space="preserve">soil </t>
    </r>
    <r>
      <rPr>
        <sz val="10"/>
        <rFont val="Verdana"/>
        <family val="2"/>
      </rPr>
      <t>* k)] * (1-e</t>
    </r>
    <r>
      <rPr>
        <vertAlign val="superscript"/>
        <sz val="10"/>
        <rFont val="Verdana"/>
        <family val="2"/>
      </rPr>
      <t>-TIME1*k</t>
    </r>
    <r>
      <rPr>
        <sz val="10"/>
        <rFont val="Verdana"/>
        <family val="2"/>
      </rPr>
      <t>)</t>
    </r>
  </si>
  <si>
    <r>
      <rPr>
        <b/>
        <sz val="10"/>
        <rFont val="Verdana"/>
        <family val="2"/>
      </rPr>
      <t>ESD Eq. 3.8</t>
    </r>
    <r>
      <rPr>
        <sz val="10"/>
        <rFont val="Verdana"/>
        <family val="2"/>
      </rPr>
      <t>) Time weighted concentration in local soil over a longer duration</t>
    </r>
  </si>
  <si>
    <r>
      <t>Clocal</t>
    </r>
    <r>
      <rPr>
        <vertAlign val="subscript"/>
        <sz val="10"/>
        <rFont val="Verdana"/>
        <family val="2"/>
      </rPr>
      <t>soil,TIME2</t>
    </r>
  </si>
  <si>
    <r>
      <rPr>
        <b/>
        <sz val="10"/>
        <rFont val="Verdana"/>
        <family val="2"/>
      </rPr>
      <t>Clocal</t>
    </r>
    <r>
      <rPr>
        <b/>
        <vertAlign val="subscript"/>
        <sz val="10"/>
        <rFont val="Verdana"/>
        <family val="2"/>
      </rPr>
      <t>soil,TIME2</t>
    </r>
    <r>
      <rPr>
        <sz val="10"/>
        <rFont val="Verdana"/>
        <family val="2"/>
      </rPr>
      <t xml:space="preserve"> = [E</t>
    </r>
    <r>
      <rPr>
        <vertAlign val="subscript"/>
        <sz val="10"/>
        <rFont val="Verdana"/>
        <family val="2"/>
      </rPr>
      <t>soil,leach,TIME2</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[1/(k * TIME2)] * [- E</t>
    </r>
    <r>
      <rPr>
        <vertAlign val="subscript"/>
        <sz val="10"/>
        <rFont val="Verdana"/>
        <family val="2"/>
      </rPr>
      <t>soil,leach,TIME2</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 xml:space="preserve">soil </t>
    </r>
    <r>
      <rPr>
        <sz val="10"/>
        <rFont val="Verdana"/>
        <family val="2"/>
      </rPr>
      <t>* k)] * (1-e</t>
    </r>
    <r>
      <rPr>
        <vertAlign val="superscript"/>
        <sz val="10"/>
        <rFont val="Verdana"/>
        <family val="2"/>
      </rPr>
      <t>-TIME2*k</t>
    </r>
    <r>
      <rPr>
        <sz val="10"/>
        <rFont val="Verdana"/>
        <family val="2"/>
      </rPr>
      <t>)</t>
    </r>
  </si>
  <si>
    <r>
      <rPr>
        <b/>
        <sz val="10"/>
        <rFont val="Verdana"/>
        <family val="2"/>
      </rPr>
      <t>ESD Eq. 3.11</t>
    </r>
    <r>
      <rPr>
        <sz val="10"/>
        <rFont val="Verdana"/>
        <family val="2"/>
      </rPr>
      <t>) Concentration in local soil after the initial assessment period</t>
    </r>
  </si>
  <si>
    <r>
      <rPr>
        <b/>
        <sz val="10"/>
        <rFont val="Verdana"/>
        <family val="2"/>
      </rPr>
      <t>Clocal</t>
    </r>
    <r>
      <rPr>
        <b/>
        <vertAlign val="subscript"/>
        <sz val="10"/>
        <rFont val="Verdana"/>
        <family val="2"/>
      </rPr>
      <t>soil,TIME1</t>
    </r>
    <r>
      <rPr>
        <sz val="10"/>
        <rFont val="Verdana"/>
        <family val="2"/>
      </rPr>
      <t xml:space="preserve"> = [E</t>
    </r>
    <r>
      <rPr>
        <vertAlign val="subscript"/>
        <sz val="10"/>
        <rFont val="Verdana"/>
        <family val="2"/>
      </rPr>
      <t>soil,leach,TIME1</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[E</t>
    </r>
    <r>
      <rPr>
        <vertAlign val="subscript"/>
        <sz val="10"/>
        <rFont val="Verdana"/>
        <family val="2"/>
      </rPr>
      <t>soil,leach,TIME1</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e</t>
    </r>
    <r>
      <rPr>
        <vertAlign val="superscript"/>
        <sz val="10"/>
        <rFont val="Verdana"/>
        <family val="2"/>
      </rPr>
      <t>-TIME1*k</t>
    </r>
  </si>
  <si>
    <r>
      <rPr>
        <b/>
        <sz val="10"/>
        <rFont val="Verdana"/>
        <family val="2"/>
      </rPr>
      <t>ESD Eq. 3.12</t>
    </r>
    <r>
      <rPr>
        <sz val="10"/>
        <rFont val="Verdana"/>
        <family val="2"/>
      </rPr>
      <t>) Concentration in local soil over a longer duration</t>
    </r>
  </si>
  <si>
    <r>
      <rPr>
        <b/>
        <sz val="10"/>
        <rFont val="Verdana"/>
        <family val="2"/>
      </rPr>
      <t>Clocal</t>
    </r>
    <r>
      <rPr>
        <b/>
        <vertAlign val="subscript"/>
        <sz val="10"/>
        <rFont val="Verdana"/>
        <family val="2"/>
      </rPr>
      <t xml:space="preserve">soil,TIME2 </t>
    </r>
    <r>
      <rPr>
        <sz val="10"/>
        <rFont val="Verdana"/>
        <family val="2"/>
      </rPr>
      <t>= [E</t>
    </r>
    <r>
      <rPr>
        <vertAlign val="subscript"/>
        <sz val="10"/>
        <rFont val="Verdana"/>
        <family val="2"/>
      </rPr>
      <t>soil,leach,TIME2</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[E</t>
    </r>
    <r>
      <rPr>
        <vertAlign val="subscript"/>
        <sz val="10"/>
        <rFont val="Verdana"/>
        <family val="2"/>
      </rPr>
      <t>soil,leach,TIME2</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e</t>
    </r>
    <r>
      <rPr>
        <vertAlign val="superscript"/>
        <sz val="10"/>
        <rFont val="Verdana"/>
        <family val="2"/>
      </rPr>
      <t>-TIME2*k</t>
    </r>
  </si>
  <si>
    <r>
      <t>This workbook provides a calculation tool for estimating the environmental releases from the use of biocides used as preservatives in rubber and polymerised materials. It consists of</t>
    </r>
    <r>
      <rPr>
        <sz val="11"/>
        <rFont val="Verdana"/>
        <family val="2"/>
      </rPr>
      <t xml:space="preserve"> five </t>
    </r>
    <r>
      <rPr>
        <sz val="11"/>
        <color theme="1"/>
        <rFont val="Verdana"/>
        <family val="2"/>
      </rPr>
      <t>spreadsheet covering the emission scenario described in the Emission Scenario Document (below). Whenever changes have been introduced by the Technical Agreements for Biocides (TAB) these are mentioned in the scenarios affected.
This is not a standalone document. It is a calculation tool and it should be used in combination with the ESD, which contains the background information which needs to be taken into account in order to correctly use this workbook.</t>
    </r>
  </si>
  <si>
    <t>Go to the top of the page</t>
  </si>
  <si>
    <r>
      <t>Q</t>
    </r>
    <r>
      <rPr>
        <vertAlign val="subscript"/>
        <sz val="10"/>
        <color theme="1"/>
        <rFont val="Verdana"/>
        <family val="2"/>
      </rPr>
      <t>leach,TIME2,roof</t>
    </r>
  </si>
  <si>
    <r>
      <t>F</t>
    </r>
    <r>
      <rPr>
        <vertAlign val="subscript"/>
        <sz val="10"/>
        <color theme="1"/>
        <rFont val="Verdana"/>
        <family val="2"/>
      </rPr>
      <t>service,water,TIME2</t>
    </r>
  </si>
  <si>
    <r>
      <rPr>
        <b/>
        <sz val="10"/>
        <rFont val="Verdana"/>
        <family val="2"/>
      </rPr>
      <t>Q</t>
    </r>
    <r>
      <rPr>
        <b/>
        <vertAlign val="subscript"/>
        <sz val="10"/>
        <rFont val="Verdana"/>
        <family val="2"/>
      </rPr>
      <t xml:space="preserve">leach,TIME2 </t>
    </r>
    <r>
      <rPr>
        <sz val="10"/>
        <rFont val="Verdana"/>
        <family val="2"/>
      </rPr>
      <t>= W</t>
    </r>
    <r>
      <rPr>
        <vertAlign val="subscript"/>
        <sz val="10"/>
        <rFont val="Verdana"/>
        <family val="2"/>
      </rPr>
      <t>roof membrane</t>
    </r>
    <r>
      <rPr>
        <sz val="10"/>
        <rFont val="Verdana"/>
        <family val="2"/>
      </rPr>
      <t xml:space="preserve"> * C</t>
    </r>
    <r>
      <rPr>
        <vertAlign val="subscript"/>
        <sz val="10"/>
        <rFont val="Verdana"/>
        <family val="2"/>
      </rPr>
      <t>roof membrane</t>
    </r>
    <r>
      <rPr>
        <sz val="10"/>
        <rFont val="Verdana"/>
        <family val="2"/>
      </rPr>
      <t xml:space="preserve"> * F</t>
    </r>
    <r>
      <rPr>
        <vertAlign val="subscript"/>
        <sz val="10"/>
        <rFont val="Verdana"/>
        <family val="2"/>
      </rPr>
      <t>service,water,TIME2</t>
    </r>
  </si>
  <si>
    <r>
      <rPr>
        <b/>
        <sz val="10"/>
        <rFont val="Verdana"/>
        <family val="2"/>
      </rPr>
      <t>Elocal</t>
    </r>
    <r>
      <rPr>
        <b/>
        <vertAlign val="subscript"/>
        <sz val="10"/>
        <rFont val="Verdana"/>
        <family val="2"/>
      </rPr>
      <t xml:space="preserve">leach </t>
    </r>
    <r>
      <rPr>
        <sz val="10"/>
        <rFont val="Verdana"/>
        <family val="2"/>
      </rPr>
      <t>= Q</t>
    </r>
    <r>
      <rPr>
        <vertAlign val="subscript"/>
        <sz val="10"/>
        <rFont val="Verdana"/>
        <family val="2"/>
      </rPr>
      <t>leach,TIME2,roof</t>
    </r>
    <r>
      <rPr>
        <sz val="10"/>
        <rFont val="Verdana"/>
        <family val="2"/>
      </rPr>
      <t xml:space="preserve"> * N</t>
    </r>
    <r>
      <rPr>
        <vertAlign val="subscript"/>
        <sz val="10"/>
        <rFont val="Verdana"/>
        <family val="2"/>
      </rPr>
      <t>house</t>
    </r>
    <r>
      <rPr>
        <sz val="10"/>
        <rFont val="Verdana"/>
        <family val="2"/>
      </rPr>
      <t xml:space="preserve"> * F</t>
    </r>
    <r>
      <rPr>
        <vertAlign val="subscript"/>
        <sz val="10"/>
        <rFont val="Verdana"/>
        <family val="2"/>
      </rPr>
      <t>market share</t>
    </r>
    <r>
      <rPr>
        <sz val="10"/>
        <rFont val="Verdana"/>
        <family val="2"/>
      </rPr>
      <t xml:space="preserve"> / T</t>
    </r>
    <r>
      <rPr>
        <vertAlign val="subscript"/>
        <sz val="10"/>
        <rFont val="Verdana"/>
        <family val="2"/>
      </rPr>
      <t>service</t>
    </r>
  </si>
  <si>
    <r>
      <rPr>
        <b/>
        <sz val="10"/>
        <rFont val="Verdana"/>
        <family val="2"/>
      </rPr>
      <t>Q</t>
    </r>
    <r>
      <rPr>
        <b/>
        <vertAlign val="subscript"/>
        <sz val="10"/>
        <rFont val="Verdana"/>
        <family val="2"/>
      </rPr>
      <t xml:space="preserve">leach,TIME2,roof </t>
    </r>
    <r>
      <rPr>
        <sz val="10"/>
        <rFont val="Verdana"/>
        <family val="2"/>
      </rPr>
      <t>= AREA</t>
    </r>
    <r>
      <rPr>
        <vertAlign val="subscript"/>
        <sz val="10"/>
        <rFont val="Verdana"/>
        <family val="2"/>
      </rPr>
      <t>roof</t>
    </r>
    <r>
      <rPr>
        <sz val="10"/>
        <rFont val="Verdana"/>
        <family val="2"/>
      </rPr>
      <t xml:space="preserve"> * Q</t>
    </r>
    <r>
      <rPr>
        <vertAlign val="subscript"/>
        <sz val="10"/>
        <rFont val="Verdana"/>
        <family val="2"/>
      </rPr>
      <t>leach,TIME2</t>
    </r>
  </si>
</sst>
</file>

<file path=xl/styles.xml><?xml version="1.0" encoding="utf-8"?>
<styleSheet xmlns="http://schemas.openxmlformats.org/spreadsheetml/2006/main" xmlns:mc="http://schemas.openxmlformats.org/markup-compatibility/2006" xmlns:x14ac="http://schemas.microsoft.com/office/spreadsheetml/2009/9/ac" mc:Ignorable="x14ac">
  <fonts count="48" x14ac:knownFonts="1">
    <font>
      <sz val="10"/>
      <color theme="1"/>
      <name val="Verdana"/>
      <family val="2"/>
    </font>
    <font>
      <sz val="10"/>
      <color rgb="FF3F3F76"/>
      <name val="Verdana"/>
      <family val="2"/>
    </font>
    <font>
      <b/>
      <sz val="10"/>
      <color theme="0"/>
      <name val="Verdana"/>
      <family val="2"/>
    </font>
    <font>
      <b/>
      <sz val="10"/>
      <color theme="1"/>
      <name val="Verdana"/>
      <family val="2"/>
    </font>
    <font>
      <sz val="10"/>
      <name val="Verdana"/>
      <family val="2"/>
    </font>
    <font>
      <i/>
      <sz val="10"/>
      <color theme="1"/>
      <name val="Verdana"/>
      <family val="2"/>
    </font>
    <font>
      <i/>
      <sz val="10"/>
      <color rgb="FF0070C0"/>
      <name val="Verdana"/>
      <family val="2"/>
    </font>
    <font>
      <b/>
      <sz val="12"/>
      <color theme="0"/>
      <name val="Calibri"/>
      <family val="2"/>
      <scheme val="minor"/>
    </font>
    <font>
      <u/>
      <sz val="10"/>
      <color theme="10"/>
      <name val="Verdana"/>
      <family val="2"/>
    </font>
    <font>
      <u/>
      <sz val="10"/>
      <color theme="11"/>
      <name val="Verdana"/>
      <family val="2"/>
    </font>
    <font>
      <sz val="10"/>
      <color rgb="FF0070C0"/>
      <name val="Verdana"/>
      <family val="2"/>
    </font>
    <font>
      <b/>
      <sz val="12"/>
      <color rgb="FFEFB011"/>
      <name val="Verdana"/>
      <family val="2"/>
    </font>
    <font>
      <b/>
      <sz val="15"/>
      <color theme="3"/>
      <name val="Verdana"/>
      <family val="2"/>
    </font>
    <font>
      <vertAlign val="superscript"/>
      <sz val="10"/>
      <color theme="1"/>
      <name val="Verdana"/>
      <family val="2"/>
    </font>
    <font>
      <vertAlign val="subscript"/>
      <sz val="10"/>
      <color theme="1"/>
      <name val="Verdana"/>
      <family val="2"/>
    </font>
    <font>
      <b/>
      <vertAlign val="subscript"/>
      <sz val="10"/>
      <color theme="1"/>
      <name val="Verdana"/>
      <family val="2"/>
    </font>
    <font>
      <b/>
      <sz val="12"/>
      <color theme="0"/>
      <name val="Verdana"/>
      <family val="2"/>
    </font>
    <font>
      <b/>
      <i/>
      <sz val="10"/>
      <color rgb="FFFF0000"/>
      <name val="Verdana"/>
      <family val="2"/>
    </font>
    <font>
      <i/>
      <vertAlign val="superscript"/>
      <sz val="10"/>
      <color rgb="FF0070C0"/>
      <name val="Verdana"/>
      <family val="2"/>
    </font>
    <font>
      <sz val="10"/>
      <name val="Arial"/>
      <family val="2"/>
    </font>
    <font>
      <i/>
      <sz val="10"/>
      <name val="Verdana"/>
      <family val="2"/>
    </font>
    <font>
      <b/>
      <sz val="11"/>
      <color theme="3"/>
      <name val="Verdana"/>
      <family val="2"/>
    </font>
    <font>
      <b/>
      <sz val="16"/>
      <color theme="3"/>
      <name val="Verdana"/>
      <family val="2"/>
    </font>
    <font>
      <sz val="11"/>
      <color theme="1"/>
      <name val="Verdana"/>
      <family val="2"/>
    </font>
    <font>
      <b/>
      <sz val="11"/>
      <color theme="1"/>
      <name val="Verdana"/>
      <family val="2"/>
    </font>
    <font>
      <b/>
      <sz val="14"/>
      <color theme="0"/>
      <name val="Verdana"/>
      <family val="2"/>
    </font>
    <font>
      <u/>
      <sz val="12"/>
      <color theme="10"/>
      <name val="Verdana"/>
      <family val="2"/>
    </font>
    <font>
      <sz val="11"/>
      <name val="Verdana"/>
      <family val="2"/>
    </font>
    <font>
      <b/>
      <sz val="10"/>
      <color rgb="FFEFB011"/>
      <name val="Verdana"/>
      <family val="2"/>
    </font>
    <font>
      <b/>
      <sz val="11"/>
      <color rgb="FFFF0000"/>
      <name val="Verdana"/>
      <family val="2"/>
    </font>
    <font>
      <sz val="11"/>
      <color rgb="FFFF0000"/>
      <name val="Verdana"/>
      <family val="2"/>
    </font>
    <font>
      <b/>
      <sz val="10"/>
      <color rgb="FFFA7D00"/>
      <name val="Verdana"/>
      <family val="2"/>
    </font>
    <font>
      <b/>
      <sz val="14"/>
      <color theme="1"/>
      <name val="Verdana"/>
      <family val="2"/>
    </font>
    <font>
      <b/>
      <sz val="10"/>
      <color rgb="FF00B050"/>
      <name val="Verdana"/>
      <family val="2"/>
    </font>
    <font>
      <b/>
      <sz val="10"/>
      <name val="Verdana"/>
      <family val="2"/>
    </font>
    <font>
      <vertAlign val="subscript"/>
      <sz val="10"/>
      <name val="Verdana"/>
      <family val="2"/>
    </font>
    <font>
      <b/>
      <vertAlign val="subscript"/>
      <sz val="10"/>
      <name val="Verdana"/>
      <family val="2"/>
    </font>
    <font>
      <b/>
      <vertAlign val="superscript"/>
      <sz val="10"/>
      <color theme="1"/>
      <name val="Verdana"/>
      <family val="2"/>
    </font>
    <font>
      <b/>
      <sz val="10"/>
      <color rgb="FF3F3F3F"/>
      <name val="Verdana"/>
      <family val="2"/>
    </font>
    <font>
      <b/>
      <sz val="11"/>
      <name val="Verdana"/>
      <family val="2"/>
    </font>
    <font>
      <b/>
      <sz val="12"/>
      <color theme="3"/>
      <name val="Verdana"/>
      <family val="2"/>
    </font>
    <font>
      <sz val="12"/>
      <color theme="1"/>
      <name val="Verdana"/>
      <family val="2"/>
    </font>
    <font>
      <sz val="10"/>
      <color rgb="FF00B050"/>
      <name val="Verdana"/>
      <family val="2"/>
    </font>
    <font>
      <sz val="10"/>
      <color theme="3" tint="-0.249977111117893"/>
      <name val="Verdana"/>
      <family val="2"/>
    </font>
    <font>
      <b/>
      <sz val="10"/>
      <color theme="3" tint="-0.249977111117893"/>
      <name val="Verdana"/>
      <family val="2"/>
    </font>
    <font>
      <vertAlign val="subscript"/>
      <sz val="10"/>
      <color theme="3" tint="-0.249977111117893"/>
      <name val="Verdana"/>
      <family val="2"/>
    </font>
    <font>
      <vertAlign val="superscript"/>
      <sz val="10"/>
      <name val="Verdana"/>
      <family val="2"/>
    </font>
    <font>
      <b/>
      <sz val="10"/>
      <color rgb="FFFF0000"/>
      <name val="Verdana"/>
      <family val="2"/>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theme="0" tint="-0.14999847407452621"/>
        <bgColor indexed="64"/>
      </patternFill>
    </fill>
    <fill>
      <patternFill patternType="solid">
        <fgColor rgb="FFA5A5A5"/>
      </patternFill>
    </fill>
    <fill>
      <patternFill patternType="solid">
        <fgColor rgb="FF0070C0"/>
        <bgColor indexed="64"/>
      </patternFill>
    </fill>
    <fill>
      <patternFill patternType="solid">
        <fgColor theme="4" tint="0.79998168889431442"/>
        <bgColor indexed="64"/>
      </patternFill>
    </fill>
    <fill>
      <patternFill patternType="solid">
        <fgColor rgb="FFEFB011"/>
        <bgColor indexed="64"/>
      </patternFill>
    </fill>
  </fills>
  <borders count="15">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n">
        <color indexed="64"/>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4">
    <xf numFmtId="0" fontId="0" fillId="0" borderId="0"/>
    <xf numFmtId="0" fontId="1" fillId="2" borderId="1" applyNumberFormat="0" applyAlignment="0" applyProtection="0"/>
    <xf numFmtId="0" fontId="7" fillId="6" borderId="2"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2" fillId="0" borderId="4" applyNumberFormat="0" applyFill="0" applyAlignment="0" applyProtection="0"/>
    <xf numFmtId="0" fontId="19" fillId="0" borderId="0"/>
    <xf numFmtId="0" fontId="19" fillId="0" borderId="0"/>
    <xf numFmtId="0" fontId="8" fillId="0" borderId="0" applyNumberFormat="0" applyFill="0" applyBorder="0" applyAlignment="0" applyProtection="0"/>
    <xf numFmtId="0" fontId="21" fillId="0" borderId="0" applyNumberFormat="0" applyFill="0" applyBorder="0" applyAlignment="0" applyProtection="0"/>
    <xf numFmtId="0" fontId="31" fillId="3" borderId="1" applyNumberFormat="0" applyAlignment="0" applyProtection="0"/>
    <xf numFmtId="0" fontId="38" fillId="3" borderId="6" applyNumberFormat="0" applyAlignment="0" applyProtection="0"/>
  </cellStyleXfs>
  <cellXfs count="167">
    <xf numFmtId="0" fontId="0" fillId="0" borderId="0" xfId="0"/>
    <xf numFmtId="0" fontId="0" fillId="4" borderId="0" xfId="0" applyFill="1"/>
    <xf numFmtId="0" fontId="0" fillId="4" borderId="0" xfId="0" applyFill="1" applyBorder="1"/>
    <xf numFmtId="0" fontId="0" fillId="4" borderId="0" xfId="0" applyFill="1" applyBorder="1" applyAlignment="1">
      <alignment horizontal="left"/>
    </xf>
    <xf numFmtId="0" fontId="0" fillId="4" borderId="0" xfId="0" applyFill="1" applyAlignment="1">
      <alignment vertical="center"/>
    </xf>
    <xf numFmtId="0" fontId="16" fillId="9" borderId="0" xfId="19" applyFont="1" applyFill="1" applyBorder="1" applyAlignment="1">
      <alignment vertical="center"/>
    </xf>
    <xf numFmtId="0" fontId="16" fillId="4" borderId="0" xfId="19" applyFont="1" applyFill="1" applyBorder="1" applyAlignment="1">
      <alignment vertical="center"/>
    </xf>
    <xf numFmtId="14" fontId="0" fillId="4" borderId="0" xfId="0" applyNumberFormat="1" applyFill="1"/>
    <xf numFmtId="0" fontId="0" fillId="4" borderId="0" xfId="0" applyFill="1" applyAlignment="1">
      <alignment wrapText="1"/>
    </xf>
    <xf numFmtId="0" fontId="23" fillId="4" borderId="0" xfId="0" applyFont="1" applyFill="1"/>
    <xf numFmtId="0" fontId="24" fillId="4" borderId="0" xfId="0" applyFont="1" applyFill="1" applyAlignment="1"/>
    <xf numFmtId="0" fontId="5" fillId="4" borderId="0" xfId="0" applyFont="1" applyFill="1"/>
    <xf numFmtId="0" fontId="25" fillId="9" borderId="0" xfId="19" applyFont="1" applyFill="1" applyBorder="1" applyAlignment="1">
      <alignment vertical="center"/>
    </xf>
    <xf numFmtId="0" fontId="32" fillId="9" borderId="0" xfId="0" applyFont="1" applyFill="1" applyAlignment="1">
      <alignment vertical="center"/>
    </xf>
    <xf numFmtId="0" fontId="3" fillId="5" borderId="3" xfId="0" applyFont="1" applyFill="1" applyBorder="1"/>
    <xf numFmtId="0" fontId="3" fillId="5" borderId="3" xfId="0" applyFont="1" applyFill="1" applyBorder="1" applyAlignment="1">
      <alignment horizontal="center" vertical="center" wrapText="1"/>
    </xf>
    <xf numFmtId="0" fontId="5" fillId="5" borderId="0" xfId="0" applyFont="1" applyFill="1" applyBorder="1"/>
    <xf numFmtId="0" fontId="0" fillId="5" borderId="0" xfId="0" applyFill="1" applyAlignment="1">
      <alignment horizontal="center"/>
    </xf>
    <xf numFmtId="0" fontId="0" fillId="5" borderId="0" xfId="0" applyFill="1" applyBorder="1"/>
    <xf numFmtId="0" fontId="0" fillId="4" borderId="0" xfId="0" applyFill="1" applyAlignment="1">
      <alignment horizontal="right"/>
    </xf>
    <xf numFmtId="0" fontId="3" fillId="5" borderId="3" xfId="0" applyFont="1" applyFill="1" applyBorder="1" applyAlignment="1">
      <alignment horizontal="center"/>
    </xf>
    <xf numFmtId="1" fontId="0" fillId="5" borderId="0" xfId="0" applyNumberFormat="1" applyFill="1" applyAlignment="1">
      <alignment horizontal="center"/>
    </xf>
    <xf numFmtId="0" fontId="23" fillId="4" borderId="0" xfId="0" applyFont="1" applyFill="1" applyAlignment="1">
      <alignment vertical="center" wrapText="1"/>
    </xf>
    <xf numFmtId="0" fontId="23" fillId="4" borderId="0" xfId="0" applyFont="1" applyFill="1" applyBorder="1" applyAlignment="1">
      <alignment vertical="center"/>
    </xf>
    <xf numFmtId="0" fontId="23" fillId="4" borderId="0" xfId="0" applyFont="1" applyFill="1" applyAlignment="1">
      <alignment vertical="center"/>
    </xf>
    <xf numFmtId="0" fontId="27" fillId="4" borderId="0" xfId="18" applyFont="1" applyFill="1" applyBorder="1" applyAlignment="1">
      <alignment vertical="center"/>
    </xf>
    <xf numFmtId="0" fontId="22" fillId="4" borderId="0" xfId="17" applyFont="1" applyFill="1" applyBorder="1" applyAlignment="1">
      <alignment wrapText="1"/>
    </xf>
    <xf numFmtId="0" fontId="0" fillId="4" borderId="0" xfId="0" applyFill="1" applyBorder="1" applyProtection="1">
      <protection locked="0"/>
    </xf>
    <xf numFmtId="0" fontId="0" fillId="4" borderId="0" xfId="0" applyFill="1" applyBorder="1" applyAlignment="1" applyProtection="1">
      <alignment horizontal="center" vertical="center"/>
      <protection locked="0"/>
    </xf>
    <xf numFmtId="0" fontId="0" fillId="4" borderId="0" xfId="0" applyFill="1" applyProtection="1">
      <protection locked="0"/>
    </xf>
    <xf numFmtId="0" fontId="0" fillId="0" borderId="0" xfId="0" applyProtection="1">
      <protection locked="0"/>
    </xf>
    <xf numFmtId="0" fontId="19" fillId="4" borderId="0" xfId="18" applyFill="1" applyProtection="1">
      <protection locked="0"/>
    </xf>
    <xf numFmtId="0" fontId="19" fillId="4" borderId="0" xfId="18" applyFill="1" applyAlignment="1" applyProtection="1">
      <alignment horizontal="center" vertical="center"/>
      <protection locked="0"/>
    </xf>
    <xf numFmtId="0" fontId="16" fillId="4" borderId="0" xfId="18" applyFont="1" applyFill="1" applyBorder="1" applyAlignment="1" applyProtection="1">
      <alignment vertical="center"/>
      <protection locked="0"/>
    </xf>
    <xf numFmtId="0" fontId="16" fillId="4" borderId="0" xfId="18" applyFont="1" applyFill="1" applyBorder="1" applyAlignment="1" applyProtection="1">
      <alignment horizontal="center" vertical="center"/>
      <protection locked="0"/>
    </xf>
    <xf numFmtId="0" fontId="0" fillId="4" borderId="0" xfId="0" applyFill="1" applyBorder="1" applyAlignment="1" applyProtection="1">
      <alignment vertical="center"/>
      <protection locked="0"/>
    </xf>
    <xf numFmtId="0" fontId="29" fillId="4" borderId="0" xfId="21" applyFont="1" applyFill="1" applyBorder="1" applyAlignment="1" applyProtection="1">
      <alignment vertical="center"/>
      <protection locked="0"/>
    </xf>
    <xf numFmtId="0" fontId="0" fillId="4" borderId="0" xfId="0" applyFill="1" applyAlignment="1" applyProtection="1">
      <alignment vertical="center"/>
      <protection locked="0"/>
    </xf>
    <xf numFmtId="0" fontId="30" fillId="4" borderId="0" xfId="21" applyFont="1" applyFill="1" applyBorder="1" applyAlignment="1" applyProtection="1">
      <alignment vertical="center" wrapText="1"/>
      <protection locked="0"/>
    </xf>
    <xf numFmtId="0" fontId="0" fillId="0" borderId="0" xfId="0" applyAlignment="1" applyProtection="1">
      <alignment vertical="center"/>
      <protection locked="0"/>
    </xf>
    <xf numFmtId="0" fontId="30" fillId="4" borderId="0" xfId="21" applyFont="1" applyFill="1" applyBorder="1" applyAlignment="1" applyProtection="1">
      <alignment horizontal="center" vertical="center" wrapText="1"/>
      <protection locked="0"/>
    </xf>
    <xf numFmtId="0" fontId="0" fillId="4" borderId="0" xfId="0" applyFont="1" applyFill="1" applyBorder="1" applyAlignment="1" applyProtection="1">
      <alignment vertical="center"/>
      <protection locked="0"/>
    </xf>
    <xf numFmtId="0" fontId="11" fillId="7" borderId="0" xfId="0" applyFont="1" applyFill="1" applyBorder="1" applyAlignment="1" applyProtection="1">
      <alignment vertical="center"/>
      <protection locked="0"/>
    </xf>
    <xf numFmtId="0" fontId="11" fillId="7" borderId="0" xfId="0" applyFont="1" applyFill="1" applyBorder="1" applyAlignment="1" applyProtection="1">
      <alignment horizontal="center" vertical="center"/>
      <protection locked="0"/>
    </xf>
    <xf numFmtId="0" fontId="2" fillId="7" borderId="0" xfId="0" applyFont="1" applyFill="1" applyBorder="1" applyProtection="1">
      <protection locked="0"/>
    </xf>
    <xf numFmtId="0" fontId="2" fillId="7" borderId="0" xfId="0" applyFont="1" applyFill="1" applyBorder="1" applyAlignment="1" applyProtection="1">
      <alignment horizontal="left"/>
      <protection locked="0"/>
    </xf>
    <xf numFmtId="0" fontId="0" fillId="8" borderId="0" xfId="0" applyFill="1" applyBorder="1" applyProtection="1">
      <protection locked="0"/>
    </xf>
    <xf numFmtId="0" fontId="0" fillId="8" borderId="0" xfId="0" applyFill="1" applyBorder="1" applyAlignment="1" applyProtection="1">
      <alignment horizontal="center" vertical="center"/>
      <protection locked="0"/>
    </xf>
    <xf numFmtId="0" fontId="0" fillId="8" borderId="0" xfId="0" applyFill="1" applyBorder="1" applyAlignment="1" applyProtection="1">
      <alignment horizontal="left"/>
      <protection locked="0"/>
    </xf>
    <xf numFmtId="0" fontId="6" fillId="8" borderId="0" xfId="0" applyFont="1" applyFill="1" applyBorder="1" applyProtection="1">
      <protection locked="0"/>
    </xf>
    <xf numFmtId="0" fontId="6" fillId="8" borderId="0" xfId="0" applyFont="1" applyFill="1" applyBorder="1" applyAlignment="1" applyProtection="1">
      <alignment horizontal="center" vertical="center"/>
      <protection locked="0"/>
    </xf>
    <xf numFmtId="0" fontId="6" fillId="8" borderId="0" xfId="0" applyFont="1" applyFill="1" applyBorder="1" applyAlignment="1" applyProtection="1">
      <alignment horizontal="left"/>
      <protection locked="0"/>
    </xf>
    <xf numFmtId="0" fontId="6" fillId="8" borderId="0" xfId="0" applyFont="1" applyFill="1" applyBorder="1" applyAlignment="1" applyProtection="1">
      <alignment horizontal="center"/>
      <protection locked="0"/>
    </xf>
    <xf numFmtId="0" fontId="0" fillId="8" borderId="0" xfId="0" applyFill="1" applyBorder="1" applyAlignment="1" applyProtection="1">
      <alignment vertical="center" wrapText="1"/>
      <protection locked="0"/>
    </xf>
    <xf numFmtId="0" fontId="0" fillId="8" borderId="0" xfId="0" applyFill="1" applyBorder="1" applyAlignment="1" applyProtection="1">
      <alignment horizontal="left" vertical="center"/>
      <protection locked="0"/>
    </xf>
    <xf numFmtId="0" fontId="0" fillId="8" borderId="0" xfId="0" applyFill="1" applyBorder="1" applyAlignment="1" applyProtection="1">
      <alignment horizontal="center"/>
      <protection locked="0"/>
    </xf>
    <xf numFmtId="0" fontId="3" fillId="8" borderId="0" xfId="0" applyFont="1" applyFill="1" applyBorder="1" applyAlignment="1" applyProtection="1">
      <alignment horizontal="left" vertical="center" wrapText="1"/>
      <protection locked="0"/>
    </xf>
    <xf numFmtId="0" fontId="0" fillId="8" borderId="0" xfId="0" applyFill="1" applyBorder="1" applyAlignment="1" applyProtection="1">
      <alignment horizontal="left" vertical="center" wrapText="1"/>
      <protection locked="0"/>
    </xf>
    <xf numFmtId="0" fontId="7" fillId="6" borderId="2" xfId="2" applyAlignment="1" applyProtection="1">
      <alignment horizontal="center" vertical="center"/>
      <protection locked="0"/>
    </xf>
    <xf numFmtId="0" fontId="4" fillId="9" borderId="5" xfId="1" applyFont="1" applyFill="1" applyBorder="1" applyAlignment="1" applyProtection="1">
      <alignment horizontal="center" vertical="center"/>
      <protection locked="0"/>
    </xf>
    <xf numFmtId="0" fontId="0" fillId="8" borderId="0" xfId="0" applyFill="1" applyBorder="1" applyAlignment="1" applyProtection="1">
      <alignment horizontal="left" vertical="center" wrapText="1"/>
      <protection locked="0"/>
    </xf>
    <xf numFmtId="0" fontId="0" fillId="8" borderId="0" xfId="0" applyFill="1" applyBorder="1" applyAlignment="1" applyProtection="1">
      <alignment horizontal="center" vertical="center" wrapText="1"/>
      <protection locked="0"/>
    </xf>
    <xf numFmtId="0" fontId="10" fillId="4" borderId="0" xfId="0" applyFont="1" applyFill="1" applyBorder="1" applyProtection="1">
      <protection locked="0"/>
    </xf>
    <xf numFmtId="0" fontId="17" fillId="8" borderId="0" xfId="0" applyFont="1" applyFill="1" applyBorder="1" applyAlignment="1" applyProtection="1">
      <alignment horizontal="center" vertical="center"/>
      <protection locked="0"/>
    </xf>
    <xf numFmtId="0" fontId="4" fillId="8" borderId="0" xfId="0" applyFont="1" applyFill="1" applyBorder="1" applyAlignment="1" applyProtection="1">
      <alignment horizontal="left" vertical="center" wrapText="1"/>
      <protection locked="0"/>
    </xf>
    <xf numFmtId="0" fontId="33" fillId="8" borderId="0" xfId="0" applyFont="1" applyFill="1" applyBorder="1" applyAlignment="1" applyProtection="1">
      <alignment horizontal="left" vertical="center" wrapText="1"/>
      <protection locked="0"/>
    </xf>
    <xf numFmtId="0" fontId="0" fillId="8" borderId="0" xfId="0" applyFill="1" applyBorder="1" applyAlignment="1" applyProtection="1">
      <alignment vertical="center"/>
      <protection locked="0"/>
    </xf>
    <xf numFmtId="0" fontId="0" fillId="4" borderId="0" xfId="0" applyFill="1" applyBorder="1" applyAlignment="1" applyProtection="1">
      <alignment horizontal="left" vertical="center"/>
      <protection locked="0"/>
    </xf>
    <xf numFmtId="0" fontId="6" fillId="4" borderId="0" xfId="0" applyFont="1" applyFill="1" applyBorder="1" applyProtection="1">
      <protection locked="0"/>
    </xf>
    <xf numFmtId="0" fontId="6" fillId="4" borderId="0" xfId="0" applyFont="1" applyFill="1" applyBorder="1" applyAlignment="1" applyProtection="1">
      <alignment horizontal="center" vertical="center"/>
      <protection locked="0"/>
    </xf>
    <xf numFmtId="0" fontId="0" fillId="4" borderId="0" xfId="0" applyFill="1" applyBorder="1" applyAlignment="1" applyProtection="1">
      <alignment horizontal="left"/>
      <protection locked="0"/>
    </xf>
    <xf numFmtId="0" fontId="4" fillId="4" borderId="0" xfId="0" applyFont="1" applyFill="1" applyBorder="1" applyProtection="1">
      <protection locked="0"/>
    </xf>
    <xf numFmtId="0" fontId="20" fillId="4" borderId="0" xfId="0" applyFont="1" applyFill="1" applyBorder="1" applyAlignment="1" applyProtection="1">
      <alignment horizontal="center" vertical="center"/>
      <protection locked="0"/>
    </xf>
    <xf numFmtId="0" fontId="20" fillId="4" borderId="0" xfId="0" applyFont="1" applyFill="1" applyBorder="1" applyProtection="1">
      <protection locked="0"/>
    </xf>
    <xf numFmtId="0" fontId="4" fillId="4" borderId="0" xfId="0" applyFont="1" applyFill="1" applyBorder="1" applyAlignment="1" applyProtection="1">
      <alignment horizontal="left"/>
      <protection locked="0"/>
    </xf>
    <xf numFmtId="0" fontId="4" fillId="4" borderId="0" xfId="0" applyFont="1" applyFill="1" applyProtection="1">
      <protection locked="0"/>
    </xf>
    <xf numFmtId="0" fontId="4" fillId="4" borderId="0" xfId="0" applyFont="1" applyFill="1" applyAlignment="1" applyProtection="1">
      <alignment horizontal="center" vertical="center"/>
      <protection locked="0"/>
    </xf>
    <xf numFmtId="0" fontId="0" fillId="4" borderId="0" xfId="0" applyFill="1" applyAlignment="1" applyProtection="1">
      <alignment horizontal="center" vertical="center"/>
      <protection locked="0"/>
    </xf>
    <xf numFmtId="0" fontId="0" fillId="0" borderId="0" xfId="0" applyAlignment="1" applyProtection="1">
      <alignment horizontal="center" vertical="center"/>
      <protection locked="0"/>
    </xf>
    <xf numFmtId="0" fontId="31" fillId="3" borderId="1" xfId="22" applyAlignment="1" applyProtection="1">
      <alignment horizontal="center" vertical="center"/>
    </xf>
    <xf numFmtId="11" fontId="38" fillId="3" borderId="6" xfId="23" applyNumberFormat="1" applyAlignment="1" applyProtection="1">
      <alignment horizontal="center" vertical="center"/>
    </xf>
    <xf numFmtId="0" fontId="28" fillId="4" borderId="0" xfId="0" applyFont="1" applyFill="1" applyBorder="1" applyAlignment="1" applyProtection="1">
      <alignment vertical="center"/>
      <protection locked="0"/>
    </xf>
    <xf numFmtId="0" fontId="0" fillId="8" borderId="3" xfId="0" applyFont="1" applyFill="1" applyBorder="1" applyAlignment="1" applyProtection="1">
      <alignment vertical="center" wrapText="1"/>
      <protection locked="0"/>
    </xf>
    <xf numFmtId="0" fontId="6" fillId="8" borderId="3" xfId="0" applyFont="1" applyFill="1" applyBorder="1" applyAlignment="1" applyProtection="1">
      <alignment horizontal="center" vertical="center"/>
      <protection locked="0"/>
    </xf>
    <xf numFmtId="0" fontId="3" fillId="8" borderId="0" xfId="0" applyFont="1" applyFill="1" applyBorder="1" applyAlignment="1" applyProtection="1">
      <alignment vertical="center" wrapText="1"/>
      <protection locked="0"/>
    </xf>
    <xf numFmtId="1" fontId="31" fillId="3" borderId="1" xfId="22" applyNumberFormat="1" applyAlignment="1" applyProtection="1">
      <alignment horizontal="center" vertical="center"/>
    </xf>
    <xf numFmtId="0" fontId="22" fillId="4" borderId="0" xfId="17" applyFont="1" applyFill="1" applyBorder="1" applyAlignment="1" applyProtection="1">
      <alignment vertical="center" wrapText="1"/>
      <protection locked="0"/>
    </xf>
    <xf numFmtId="11" fontId="38" fillId="3" borderId="6" xfId="23" applyNumberFormat="1" applyAlignment="1" applyProtection="1">
      <alignment horizontal="center" vertical="center" wrapText="1"/>
    </xf>
    <xf numFmtId="0" fontId="0" fillId="8" borderId="0" xfId="0" applyFill="1" applyBorder="1" applyAlignment="1" applyProtection="1">
      <alignment horizontal="left" vertical="center" wrapText="1"/>
      <protection locked="0"/>
    </xf>
    <xf numFmtId="0" fontId="0" fillId="8" borderId="0" xfId="0" applyFill="1" applyBorder="1" applyAlignment="1" applyProtection="1">
      <alignment horizontal="left" vertical="center"/>
      <protection locked="0"/>
    </xf>
    <xf numFmtId="0" fontId="2" fillId="7" borderId="0" xfId="0" applyFont="1" applyFill="1" applyBorder="1" applyAlignment="1" applyProtection="1">
      <alignment vertical="center"/>
      <protection locked="0"/>
    </xf>
    <xf numFmtId="0" fontId="2" fillId="7" borderId="0" xfId="0" applyFont="1" applyFill="1" applyBorder="1" applyAlignment="1" applyProtection="1">
      <alignment horizontal="left" vertical="center"/>
      <protection locked="0"/>
    </xf>
    <xf numFmtId="0" fontId="6" fillId="8" borderId="0" xfId="0" applyFont="1" applyFill="1" applyBorder="1" applyAlignment="1" applyProtection="1">
      <alignment vertical="center"/>
      <protection locked="0"/>
    </xf>
    <xf numFmtId="0" fontId="6" fillId="8" borderId="0" xfId="0" applyFont="1" applyFill="1" applyBorder="1" applyAlignment="1" applyProtection="1">
      <alignment horizontal="left" vertical="center"/>
      <protection locked="0"/>
    </xf>
    <xf numFmtId="0" fontId="34" fillId="8" borderId="0" xfId="0" applyFont="1" applyFill="1" applyBorder="1" applyAlignment="1" applyProtection="1">
      <alignment vertical="center"/>
      <protection locked="0"/>
    </xf>
    <xf numFmtId="0" fontId="3" fillId="8" borderId="0" xfId="0" applyFont="1" applyFill="1" applyBorder="1" applyAlignment="1" applyProtection="1">
      <alignment horizontal="left" vertical="center"/>
      <protection locked="0"/>
    </xf>
    <xf numFmtId="0" fontId="0" fillId="8" borderId="0" xfId="0" applyFont="1" applyFill="1" applyBorder="1" applyAlignment="1" applyProtection="1">
      <alignment horizontal="left" vertical="center"/>
      <protection locked="0"/>
    </xf>
    <xf numFmtId="0" fontId="4" fillId="4" borderId="0" xfId="0" applyFont="1" applyFill="1" applyAlignment="1" applyProtection="1">
      <alignment vertical="center"/>
      <protection locked="0"/>
    </xf>
    <xf numFmtId="0" fontId="6" fillId="4" borderId="0" xfId="0" applyFont="1" applyFill="1" applyBorder="1" applyAlignment="1" applyProtection="1">
      <alignment vertical="center"/>
      <protection locked="0"/>
    </xf>
    <xf numFmtId="0" fontId="19" fillId="4" borderId="0" xfId="18" applyFill="1" applyAlignment="1" applyProtection="1">
      <alignment vertical="center"/>
      <protection locked="0"/>
    </xf>
    <xf numFmtId="0" fontId="10" fillId="4" borderId="0" xfId="0"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20" fillId="4" borderId="0" xfId="0" applyFont="1" applyFill="1" applyBorder="1" applyAlignment="1" applyProtection="1">
      <alignment vertical="center"/>
      <protection locked="0"/>
    </xf>
    <xf numFmtId="0" fontId="4" fillId="4" borderId="0" xfId="0" applyFont="1" applyFill="1" applyBorder="1" applyAlignment="1" applyProtection="1">
      <alignment horizontal="left" vertical="center"/>
      <protection locked="0"/>
    </xf>
    <xf numFmtId="0" fontId="0" fillId="8" borderId="0" xfId="0" applyFill="1" applyBorder="1" applyAlignment="1" applyProtection="1">
      <alignment horizontal="center" vertical="center"/>
    </xf>
    <xf numFmtId="0" fontId="27" fillId="4" borderId="0" xfId="18" applyFont="1" applyFill="1" applyBorder="1" applyAlignment="1" applyProtection="1">
      <alignment vertical="center"/>
      <protection locked="0"/>
    </xf>
    <xf numFmtId="0" fontId="4" fillId="4" borderId="0" xfId="0" applyFont="1" applyFill="1" applyBorder="1" applyAlignment="1">
      <alignment vertical="center"/>
    </xf>
    <xf numFmtId="0" fontId="39" fillId="4" borderId="7" xfId="18" applyFont="1" applyFill="1" applyBorder="1" applyAlignment="1">
      <alignment vertical="center"/>
    </xf>
    <xf numFmtId="0" fontId="4" fillId="4" borderId="8" xfId="18" applyFont="1" applyFill="1" applyBorder="1" applyAlignment="1">
      <alignment vertical="center"/>
    </xf>
    <xf numFmtId="0" fontId="4" fillId="4" borderId="8" xfId="18" applyFont="1" applyFill="1" applyBorder="1" applyAlignment="1">
      <alignment horizontal="left" vertical="center"/>
    </xf>
    <xf numFmtId="0" fontId="4" fillId="4" borderId="8" xfId="0" applyFont="1" applyFill="1" applyBorder="1" applyAlignment="1">
      <alignment vertical="center"/>
    </xf>
    <xf numFmtId="0" fontId="4" fillId="4" borderId="9" xfId="0" applyFont="1" applyFill="1" applyBorder="1" applyAlignment="1">
      <alignment vertical="center"/>
    </xf>
    <xf numFmtId="0" fontId="4" fillId="4" borderId="0" xfId="0" applyFont="1" applyFill="1" applyAlignment="1">
      <alignment vertical="center"/>
    </xf>
    <xf numFmtId="0" fontId="4" fillId="0" borderId="0" xfId="0" applyFont="1" applyAlignment="1">
      <alignment vertical="center"/>
    </xf>
    <xf numFmtId="0" fontId="4" fillId="4" borderId="10" xfId="18" applyFont="1" applyFill="1" applyBorder="1" applyAlignment="1">
      <alignment vertical="center"/>
    </xf>
    <xf numFmtId="0" fontId="4" fillId="4" borderId="0" xfId="18" applyFont="1" applyFill="1" applyBorder="1" applyAlignment="1">
      <alignment vertical="center"/>
    </xf>
    <xf numFmtId="0" fontId="4" fillId="4" borderId="0" xfId="18" applyFont="1" applyFill="1" applyBorder="1" applyAlignment="1">
      <alignment horizontal="left" vertical="center"/>
    </xf>
    <xf numFmtId="0" fontId="4" fillId="4" borderId="11" xfId="0" applyFont="1" applyFill="1" applyBorder="1" applyAlignment="1">
      <alignment vertical="center"/>
    </xf>
    <xf numFmtId="0" fontId="40" fillId="4" borderId="10" xfId="0" applyFont="1" applyFill="1" applyBorder="1" applyAlignment="1">
      <alignment vertical="center"/>
    </xf>
    <xf numFmtId="0" fontId="8" fillId="4" borderId="0" xfId="20" applyFill="1" applyBorder="1" applyAlignment="1">
      <alignment vertical="center"/>
    </xf>
    <xf numFmtId="0" fontId="40" fillId="4" borderId="0" xfId="21" applyFont="1" applyFill="1" applyBorder="1" applyAlignment="1">
      <alignment vertical="center"/>
    </xf>
    <xf numFmtId="0" fontId="39" fillId="4" borderId="12" xfId="0" applyFont="1" applyFill="1" applyBorder="1" applyAlignment="1">
      <alignment vertical="center"/>
    </xf>
    <xf numFmtId="0" fontId="4" fillId="4" borderId="13" xfId="18" applyFont="1" applyFill="1" applyBorder="1" applyAlignment="1">
      <alignment vertical="center"/>
    </xf>
    <xf numFmtId="0" fontId="4" fillId="4" borderId="13" xfId="18" applyFont="1" applyFill="1" applyBorder="1" applyAlignment="1">
      <alignment horizontal="left" vertical="center"/>
    </xf>
    <xf numFmtId="0" fontId="4" fillId="4" borderId="13" xfId="0" applyFont="1" applyFill="1" applyBorder="1" applyAlignment="1">
      <alignment vertical="center"/>
    </xf>
    <xf numFmtId="0" fontId="4" fillId="4" borderId="14" xfId="0" applyFont="1" applyFill="1" applyBorder="1" applyAlignment="1">
      <alignment vertical="center"/>
    </xf>
    <xf numFmtId="0" fontId="0" fillId="4" borderId="0" xfId="0" applyFont="1" applyFill="1" applyAlignment="1">
      <alignment vertical="center"/>
    </xf>
    <xf numFmtId="0" fontId="0" fillId="4" borderId="0" xfId="18" applyFont="1" applyFill="1" applyAlignment="1">
      <alignment vertical="center" wrapText="1"/>
    </xf>
    <xf numFmtId="0" fontId="4" fillId="4" borderId="0" xfId="0" applyFont="1" applyFill="1" applyAlignment="1">
      <alignment horizontal="left" vertical="center"/>
    </xf>
    <xf numFmtId="0" fontId="0" fillId="4" borderId="0" xfId="0" applyFill="1" applyBorder="1" applyAlignment="1">
      <alignment vertical="center"/>
    </xf>
    <xf numFmtId="0" fontId="41" fillId="4" borderId="0" xfId="18" applyFont="1" applyFill="1" applyAlignment="1">
      <alignment vertical="center" wrapText="1"/>
    </xf>
    <xf numFmtId="0" fontId="41" fillId="4" borderId="0" xfId="18" applyFont="1" applyFill="1" applyAlignment="1">
      <alignment horizontal="left" vertical="center"/>
    </xf>
    <xf numFmtId="0" fontId="0" fillId="0" borderId="0" xfId="0" applyAlignment="1">
      <alignment vertical="center"/>
    </xf>
    <xf numFmtId="0" fontId="0" fillId="4" borderId="0" xfId="0" applyFill="1" applyBorder="1" applyAlignment="1">
      <alignment vertical="center" wrapText="1"/>
    </xf>
    <xf numFmtId="0" fontId="16" fillId="4" borderId="0" xfId="18" applyFont="1" applyFill="1" applyBorder="1" applyAlignment="1">
      <alignment vertical="center"/>
    </xf>
    <xf numFmtId="0" fontId="0" fillId="8" borderId="0" xfId="0" applyFont="1" applyFill="1" applyBorder="1" applyAlignment="1" applyProtection="1">
      <alignment vertical="center" wrapText="1"/>
      <protection locked="0"/>
    </xf>
    <xf numFmtId="0" fontId="0" fillId="8" borderId="0" xfId="0" applyFont="1" applyFill="1" applyBorder="1" applyAlignment="1" applyProtection="1">
      <alignment horizontal="center" vertical="center"/>
      <protection locked="0"/>
    </xf>
    <xf numFmtId="0" fontId="42" fillId="8" borderId="0" xfId="0" applyFont="1" applyFill="1" applyBorder="1" applyAlignment="1" applyProtection="1">
      <alignment horizontal="left" vertical="center" wrapText="1"/>
      <protection locked="0"/>
    </xf>
    <xf numFmtId="0" fontId="0" fillId="4" borderId="0" xfId="0" applyFont="1" applyFill="1" applyAlignment="1" applyProtection="1">
      <alignment vertical="center"/>
      <protection locked="0"/>
    </xf>
    <xf numFmtId="0" fontId="0" fillId="8" borderId="0" xfId="0" applyFont="1" applyFill="1" applyBorder="1" applyAlignment="1" applyProtection="1">
      <alignment horizontal="left" vertical="center" wrapText="1"/>
      <protection locked="0"/>
    </xf>
    <xf numFmtId="0" fontId="27" fillId="4" borderId="0" xfId="0" applyFont="1" applyFill="1" applyBorder="1" applyAlignment="1">
      <alignment vertical="center"/>
    </xf>
    <xf numFmtId="0" fontId="0" fillId="8" borderId="0" xfId="0" applyFont="1" applyFill="1" applyAlignment="1" applyProtection="1">
      <alignment vertical="center"/>
      <protection locked="0"/>
    </xf>
    <xf numFmtId="0" fontId="4" fillId="8" borderId="0" xfId="0" applyFont="1" applyFill="1" applyBorder="1" applyAlignment="1">
      <alignment vertical="center" wrapText="1"/>
    </xf>
    <xf numFmtId="11" fontId="34" fillId="3" borderId="6" xfId="23" applyNumberFormat="1" applyFont="1" applyAlignment="1" applyProtection="1">
      <alignment horizontal="center" vertical="center"/>
    </xf>
    <xf numFmtId="0" fontId="4" fillId="8" borderId="0" xfId="0" applyFont="1" applyFill="1" applyBorder="1" applyAlignment="1" applyProtection="1">
      <alignment horizontal="center" vertical="center"/>
      <protection locked="0"/>
    </xf>
    <xf numFmtId="0" fontId="4" fillId="8" borderId="0" xfId="0" applyFont="1" applyFill="1" applyBorder="1" applyAlignment="1">
      <alignment horizontal="center" vertical="center"/>
    </xf>
    <xf numFmtId="0" fontId="4" fillId="8" borderId="0" xfId="0" applyFont="1" applyFill="1" applyAlignment="1">
      <alignment vertical="center" wrapText="1"/>
    </xf>
    <xf numFmtId="0" fontId="4" fillId="8" borderId="0" xfId="0" applyFont="1" applyFill="1" applyBorder="1" applyAlignment="1">
      <alignment horizontal="left" vertical="center" wrapText="1"/>
    </xf>
    <xf numFmtId="0" fontId="4" fillId="8" borderId="0" xfId="0" applyFont="1" applyFill="1" applyBorder="1" applyAlignment="1" applyProtection="1">
      <alignment horizontal="left" vertical="center"/>
      <protection locked="0"/>
    </xf>
    <xf numFmtId="0" fontId="4" fillId="8" borderId="0" xfId="0" applyFont="1" applyFill="1" applyBorder="1" applyAlignment="1" applyProtection="1">
      <alignment vertical="center" wrapText="1"/>
      <protection locked="0"/>
    </xf>
    <xf numFmtId="0" fontId="8" fillId="0" borderId="0" xfId="20"/>
    <xf numFmtId="0" fontId="47" fillId="4" borderId="0" xfId="0" applyFont="1" applyFill="1" applyBorder="1" applyAlignment="1" applyProtection="1">
      <alignment vertical="center"/>
      <protection locked="0"/>
    </xf>
    <xf numFmtId="14" fontId="27" fillId="4" borderId="0" xfId="0" applyNumberFormat="1" applyFont="1" applyFill="1"/>
    <xf numFmtId="0" fontId="23" fillId="4" borderId="0" xfId="0" applyFont="1" applyFill="1" applyAlignment="1">
      <alignment horizontal="justify" vertical="center" wrapText="1"/>
    </xf>
    <xf numFmtId="0" fontId="22" fillId="4" borderId="0" xfId="17" applyFont="1" applyFill="1" applyBorder="1" applyAlignment="1">
      <alignment horizontal="left" vertical="center" wrapText="1"/>
    </xf>
    <xf numFmtId="0" fontId="26" fillId="4" borderId="0" xfId="20" quotePrefix="1" applyFont="1" applyFill="1" applyBorder="1" applyAlignment="1">
      <alignment horizontal="left" vertical="center" wrapText="1"/>
    </xf>
    <xf numFmtId="0" fontId="0" fillId="8" borderId="0" xfId="0" applyFill="1" applyBorder="1" applyAlignment="1" applyProtection="1">
      <alignment horizontal="left" vertical="center" wrapText="1"/>
      <protection locked="0"/>
    </xf>
    <xf numFmtId="0" fontId="22" fillId="4" borderId="0" xfId="17" applyFont="1" applyFill="1" applyBorder="1" applyAlignment="1" applyProtection="1">
      <alignment horizontal="left" vertical="center" wrapText="1"/>
      <protection locked="0"/>
    </xf>
    <xf numFmtId="0" fontId="25" fillId="9" borderId="0" xfId="18" applyFont="1" applyFill="1" applyBorder="1" applyAlignment="1" applyProtection="1">
      <alignment horizontal="left" vertical="center" wrapText="1"/>
      <protection locked="0"/>
    </xf>
    <xf numFmtId="0" fontId="0" fillId="8" borderId="3" xfId="0" applyFont="1" applyFill="1" applyBorder="1" applyAlignment="1" applyProtection="1">
      <alignment horizontal="left" vertical="center" wrapText="1"/>
      <protection locked="0"/>
    </xf>
    <xf numFmtId="0" fontId="28" fillId="4" borderId="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wrapText="1"/>
      <protection locked="0"/>
    </xf>
    <xf numFmtId="0" fontId="30" fillId="4" borderId="0" xfId="21" applyFont="1" applyFill="1" applyBorder="1" applyAlignment="1" applyProtection="1">
      <alignment horizontal="left" vertical="center" wrapText="1"/>
      <protection locked="0"/>
    </xf>
    <xf numFmtId="0" fontId="0" fillId="8" borderId="3" xfId="0" applyFill="1" applyBorder="1" applyAlignment="1" applyProtection="1">
      <alignment horizontal="left" vertical="center" wrapText="1"/>
      <protection locked="0"/>
    </xf>
    <xf numFmtId="0" fontId="0" fillId="8" borderId="0" xfId="0" applyFill="1" applyBorder="1" applyAlignment="1" applyProtection="1">
      <alignment horizontal="left" vertical="center"/>
      <protection locked="0"/>
    </xf>
    <xf numFmtId="0" fontId="44" fillId="8" borderId="3" xfId="0" applyFont="1" applyFill="1" applyBorder="1" applyAlignment="1">
      <alignment horizontal="left" vertical="center" wrapText="1"/>
    </xf>
    <xf numFmtId="0" fontId="4" fillId="8" borderId="0" xfId="0" applyFont="1" applyFill="1" applyBorder="1" applyAlignment="1">
      <alignment horizontal="left" vertical="center" wrapText="1"/>
    </xf>
  </cellXfs>
  <cellStyles count="24">
    <cellStyle name="Calculation" xfId="22" builtinId="22"/>
    <cellStyle name="Check Cell" xfId="2" builtinId="23"/>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eading 1" xfId="17" builtinId="16"/>
    <cellStyle name="Heading 4" xfId="21" builtinId="19"/>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20" builtinId="8"/>
    <cellStyle name="Input" xfId="1" builtinId="20"/>
    <cellStyle name="Normal" xfId="0" builtinId="0"/>
    <cellStyle name="Normal 2" xfId="18"/>
    <cellStyle name="Normal 2 2" xfId="19"/>
    <cellStyle name="Output" xfId="23" builtinId="21"/>
  </cellStyles>
  <dxfs count="34">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FF00"/>
      <color rgb="FFD89E0E"/>
      <color rgb="FFEFB011"/>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295275</xdr:colOff>
      <xdr:row>0</xdr:row>
      <xdr:rowOff>142875</xdr:rowOff>
    </xdr:from>
    <xdr:to>
      <xdr:col>15</xdr:col>
      <xdr:colOff>755747</xdr:colOff>
      <xdr:row>1</xdr:row>
      <xdr:rowOff>517698</xdr:rowOff>
    </xdr:to>
    <xdr:pic>
      <xdr:nvPicPr>
        <xdr:cNvPr id="2" name="Picture 1"/>
        <xdr:cNvPicPr>
          <a:picLocks noChangeAspect="1"/>
        </xdr:cNvPicPr>
      </xdr:nvPicPr>
      <xdr:blipFill>
        <a:blip xmlns:r="http://schemas.openxmlformats.org/officeDocument/2006/relationships" r:embed="rId1"/>
        <a:stretch>
          <a:fillRect/>
        </a:stretch>
      </xdr:blipFill>
      <xdr:spPr>
        <a:xfrm>
          <a:off x="10134600" y="142875"/>
          <a:ext cx="2079722" cy="5367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257175</xdr:colOff>
      <xdr:row>0</xdr:row>
      <xdr:rowOff>142875</xdr:rowOff>
    </xdr:from>
    <xdr:to>
      <xdr:col>15</xdr:col>
      <xdr:colOff>717647</xdr:colOff>
      <xdr:row>2</xdr:row>
      <xdr:rowOff>22398</xdr:rowOff>
    </xdr:to>
    <xdr:pic>
      <xdr:nvPicPr>
        <xdr:cNvPr id="2" name="Picture 1"/>
        <xdr:cNvPicPr>
          <a:picLocks noChangeAspect="1"/>
        </xdr:cNvPicPr>
      </xdr:nvPicPr>
      <xdr:blipFill>
        <a:blip xmlns:r="http://schemas.openxmlformats.org/officeDocument/2006/relationships" r:embed="rId1"/>
        <a:stretch>
          <a:fillRect/>
        </a:stretch>
      </xdr:blipFill>
      <xdr:spPr>
        <a:xfrm>
          <a:off x="10096500" y="142875"/>
          <a:ext cx="2079722" cy="5367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1291166</xdr:colOff>
      <xdr:row>1</xdr:row>
      <xdr:rowOff>23283</xdr:rowOff>
    </xdr:from>
    <xdr:to>
      <xdr:col>8</xdr:col>
      <xdr:colOff>3370888</xdr:colOff>
      <xdr:row>2</xdr:row>
      <xdr:rowOff>26631</xdr:rowOff>
    </xdr:to>
    <xdr:pic>
      <xdr:nvPicPr>
        <xdr:cNvPr id="5" name="Picture 4"/>
        <xdr:cNvPicPr>
          <a:picLocks noChangeAspect="1"/>
        </xdr:cNvPicPr>
      </xdr:nvPicPr>
      <xdr:blipFill>
        <a:blip xmlns:r="http://schemas.openxmlformats.org/officeDocument/2006/relationships" r:embed="rId1"/>
        <a:stretch>
          <a:fillRect/>
        </a:stretch>
      </xdr:blipFill>
      <xdr:spPr>
        <a:xfrm>
          <a:off x="10206566" y="185208"/>
          <a:ext cx="2079722" cy="5367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929216</xdr:colOff>
      <xdr:row>1</xdr:row>
      <xdr:rowOff>4233</xdr:rowOff>
    </xdr:from>
    <xdr:to>
      <xdr:col>8</xdr:col>
      <xdr:colOff>3008938</xdr:colOff>
      <xdr:row>2</xdr:row>
      <xdr:rowOff>7581</xdr:rowOff>
    </xdr:to>
    <xdr:pic>
      <xdr:nvPicPr>
        <xdr:cNvPr id="4" name="Picture 3"/>
        <xdr:cNvPicPr>
          <a:picLocks noChangeAspect="1"/>
        </xdr:cNvPicPr>
      </xdr:nvPicPr>
      <xdr:blipFill>
        <a:blip xmlns:r="http://schemas.openxmlformats.org/officeDocument/2006/relationships" r:embed="rId1"/>
        <a:stretch>
          <a:fillRect/>
        </a:stretch>
      </xdr:blipFill>
      <xdr:spPr>
        <a:xfrm>
          <a:off x="10225616" y="166158"/>
          <a:ext cx="2079722" cy="5367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1224491</xdr:colOff>
      <xdr:row>0</xdr:row>
      <xdr:rowOff>137583</xdr:rowOff>
    </xdr:from>
    <xdr:to>
      <xdr:col>7</xdr:col>
      <xdr:colOff>3304213</xdr:colOff>
      <xdr:row>2</xdr:row>
      <xdr:rowOff>45681</xdr:rowOff>
    </xdr:to>
    <xdr:pic>
      <xdr:nvPicPr>
        <xdr:cNvPr id="2" name="Picture 1"/>
        <xdr:cNvPicPr>
          <a:picLocks noChangeAspect="1"/>
        </xdr:cNvPicPr>
      </xdr:nvPicPr>
      <xdr:blipFill>
        <a:blip xmlns:r="http://schemas.openxmlformats.org/officeDocument/2006/relationships" r:embed="rId1"/>
        <a:stretch>
          <a:fillRect/>
        </a:stretch>
      </xdr:blipFill>
      <xdr:spPr>
        <a:xfrm>
          <a:off x="10092266" y="137583"/>
          <a:ext cx="2079722" cy="5367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1634066</xdr:colOff>
      <xdr:row>1</xdr:row>
      <xdr:rowOff>13758</xdr:rowOff>
    </xdr:from>
    <xdr:to>
      <xdr:col>7</xdr:col>
      <xdr:colOff>3713788</xdr:colOff>
      <xdr:row>2</xdr:row>
      <xdr:rowOff>83781</xdr:rowOff>
    </xdr:to>
    <xdr:pic>
      <xdr:nvPicPr>
        <xdr:cNvPr id="2" name="Picture 1"/>
        <xdr:cNvPicPr>
          <a:picLocks noChangeAspect="1"/>
        </xdr:cNvPicPr>
      </xdr:nvPicPr>
      <xdr:blipFill>
        <a:blip xmlns:r="http://schemas.openxmlformats.org/officeDocument/2006/relationships" r:embed="rId1"/>
        <a:stretch>
          <a:fillRect/>
        </a:stretch>
      </xdr:blipFill>
      <xdr:spPr>
        <a:xfrm>
          <a:off x="10120841" y="175683"/>
          <a:ext cx="2079722" cy="53674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1634066</xdr:colOff>
      <xdr:row>1</xdr:row>
      <xdr:rowOff>13758</xdr:rowOff>
    </xdr:from>
    <xdr:to>
      <xdr:col>7</xdr:col>
      <xdr:colOff>3713788</xdr:colOff>
      <xdr:row>2</xdr:row>
      <xdr:rowOff>83781</xdr:rowOff>
    </xdr:to>
    <xdr:pic>
      <xdr:nvPicPr>
        <xdr:cNvPr id="2" name="Picture 1"/>
        <xdr:cNvPicPr>
          <a:picLocks noChangeAspect="1"/>
        </xdr:cNvPicPr>
      </xdr:nvPicPr>
      <xdr:blipFill>
        <a:blip xmlns:r="http://schemas.openxmlformats.org/officeDocument/2006/relationships" r:embed="rId1"/>
        <a:stretch>
          <a:fillRect/>
        </a:stretch>
      </xdr:blipFill>
      <xdr:spPr>
        <a:xfrm>
          <a:off x="10120841" y="175683"/>
          <a:ext cx="2079722" cy="5367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abSelected="1" workbookViewId="0">
      <selection activeCell="D23" sqref="D23"/>
    </sheetView>
  </sheetViews>
  <sheetFormatPr defaultColWidth="9" defaultRowHeight="12.75" x14ac:dyDescent="0.2"/>
  <cols>
    <col min="1" max="1" width="1.625" style="1" customWidth="1"/>
    <col min="2" max="2" width="10.625" style="1" customWidth="1"/>
    <col min="3" max="3" width="12.875" style="1" bestFit="1" customWidth="1"/>
    <col min="4" max="19" width="10.625" style="1" customWidth="1"/>
    <col min="20" max="16384" width="9" style="1"/>
  </cols>
  <sheetData>
    <row r="1" spans="1:19" x14ac:dyDescent="0.2">
      <c r="A1" s="2"/>
      <c r="B1" s="2"/>
      <c r="C1" s="2"/>
      <c r="D1" s="2"/>
      <c r="E1" s="2"/>
      <c r="F1" s="2"/>
      <c r="G1" s="2"/>
      <c r="H1" s="2"/>
      <c r="I1" s="3"/>
      <c r="J1" s="2"/>
      <c r="K1" s="2"/>
      <c r="L1" s="2"/>
      <c r="M1" s="2"/>
      <c r="N1" s="2"/>
      <c r="O1" s="2"/>
      <c r="P1" s="2"/>
      <c r="Q1" s="2"/>
      <c r="R1" s="2"/>
    </row>
    <row r="2" spans="1:19" ht="42.75" customHeight="1" x14ac:dyDescent="0.25">
      <c r="A2" s="2"/>
      <c r="B2" s="154" t="s">
        <v>22</v>
      </c>
      <c r="C2" s="154"/>
      <c r="D2" s="154"/>
      <c r="E2" s="154"/>
      <c r="F2" s="154"/>
      <c r="G2" s="154"/>
      <c r="H2" s="154"/>
      <c r="I2" s="154"/>
      <c r="J2" s="154"/>
      <c r="K2" s="154"/>
      <c r="L2" s="154"/>
      <c r="M2" s="154"/>
      <c r="N2" s="26"/>
      <c r="O2" s="2"/>
      <c r="P2" s="2"/>
      <c r="Q2" s="2"/>
      <c r="R2" s="2"/>
    </row>
    <row r="3" spans="1:19" x14ac:dyDescent="0.2">
      <c r="A3" s="2"/>
      <c r="B3" s="2"/>
      <c r="C3" s="2"/>
      <c r="D3" s="2"/>
      <c r="E3" s="2"/>
      <c r="F3" s="2"/>
      <c r="G3" s="2"/>
      <c r="H3" s="2"/>
      <c r="I3" s="3"/>
      <c r="J3" s="2"/>
      <c r="K3" s="2"/>
      <c r="L3" s="2"/>
      <c r="M3" s="2"/>
      <c r="N3" s="2"/>
      <c r="O3" s="2"/>
      <c r="P3" s="2"/>
      <c r="Q3" s="2"/>
      <c r="R3" s="2"/>
    </row>
    <row r="4" spans="1:19" ht="96" customHeight="1" x14ac:dyDescent="0.2">
      <c r="B4" s="153" t="s">
        <v>251</v>
      </c>
      <c r="C4" s="153"/>
      <c r="D4" s="153"/>
      <c r="E4" s="153"/>
      <c r="F4" s="153"/>
      <c r="G4" s="153"/>
      <c r="H4" s="153"/>
      <c r="I4" s="153"/>
      <c r="J4" s="153"/>
      <c r="K4" s="153"/>
      <c r="L4" s="153"/>
      <c r="M4" s="153"/>
      <c r="N4" s="153"/>
      <c r="O4" s="153"/>
      <c r="P4" s="153"/>
      <c r="Q4" s="22"/>
      <c r="R4" s="22"/>
      <c r="S4" s="22"/>
    </row>
    <row r="7" spans="1:19" ht="14.25" x14ac:dyDescent="0.2">
      <c r="B7" s="23" t="s">
        <v>15</v>
      </c>
      <c r="C7" s="24"/>
      <c r="D7" s="24"/>
      <c r="E7" s="4"/>
      <c r="F7" s="4"/>
      <c r="G7" s="4"/>
      <c r="H7" s="4"/>
      <c r="I7" s="4"/>
      <c r="J7" s="4"/>
      <c r="K7" s="4"/>
      <c r="L7" s="4"/>
      <c r="M7" s="4"/>
      <c r="N7" s="4"/>
      <c r="O7" s="4"/>
      <c r="P7" s="4"/>
    </row>
    <row r="8" spans="1:19" ht="14.25" x14ac:dyDescent="0.2">
      <c r="B8" s="25" t="s">
        <v>23</v>
      </c>
      <c r="C8" s="24"/>
      <c r="D8" s="24"/>
      <c r="E8" s="4"/>
      <c r="F8" s="4"/>
      <c r="G8" s="4"/>
      <c r="H8" s="4"/>
      <c r="I8" s="4"/>
      <c r="J8" s="4"/>
      <c r="K8" s="4"/>
      <c r="L8" s="4"/>
      <c r="M8" s="4"/>
      <c r="N8" s="4"/>
      <c r="O8" s="4"/>
      <c r="P8" s="4"/>
    </row>
    <row r="9" spans="1:19" ht="14.25" x14ac:dyDescent="0.2">
      <c r="B9" s="25" t="s">
        <v>194</v>
      </c>
      <c r="C9" s="24"/>
      <c r="D9" s="24"/>
      <c r="E9" s="4"/>
      <c r="F9" s="4"/>
      <c r="G9" s="4"/>
      <c r="H9" s="4"/>
      <c r="I9" s="4"/>
      <c r="J9" s="4"/>
      <c r="K9" s="4"/>
      <c r="L9" s="4"/>
      <c r="M9" s="4"/>
      <c r="N9" s="4"/>
      <c r="O9" s="4"/>
      <c r="P9" s="4"/>
    </row>
    <row r="10" spans="1:19" ht="14.25" x14ac:dyDescent="0.2">
      <c r="B10" s="105" t="s">
        <v>9</v>
      </c>
      <c r="C10" s="24"/>
      <c r="D10" s="24"/>
      <c r="E10" s="4"/>
      <c r="F10" s="4"/>
      <c r="G10" s="4"/>
      <c r="H10" s="4"/>
      <c r="I10" s="4"/>
      <c r="J10" s="4"/>
      <c r="K10" s="4"/>
      <c r="L10" s="4"/>
      <c r="M10" s="4"/>
      <c r="N10" s="4"/>
      <c r="O10" s="4"/>
      <c r="P10" s="4"/>
    </row>
    <row r="11" spans="1:19" ht="14.25" x14ac:dyDescent="0.2">
      <c r="B11" s="9"/>
      <c r="C11" s="9"/>
      <c r="D11" s="9"/>
    </row>
    <row r="12" spans="1:19" ht="14.25" x14ac:dyDescent="0.2">
      <c r="B12" s="9"/>
      <c r="C12" s="9"/>
      <c r="D12" s="9"/>
    </row>
    <row r="13" spans="1:19" ht="14.25" x14ac:dyDescent="0.2">
      <c r="B13" s="10" t="s">
        <v>13</v>
      </c>
      <c r="C13" s="9"/>
      <c r="D13" s="9"/>
    </row>
    <row r="14" spans="1:19" ht="14.25" x14ac:dyDescent="0.2">
      <c r="B14" s="9"/>
      <c r="C14" s="9"/>
      <c r="D14" s="9"/>
    </row>
    <row r="15" spans="1:19" ht="14.25" x14ac:dyDescent="0.2">
      <c r="B15" s="9" t="s">
        <v>14</v>
      </c>
      <c r="C15" s="152">
        <v>43054</v>
      </c>
      <c r="D15" s="9"/>
    </row>
    <row r="16" spans="1:19" x14ac:dyDescent="0.2">
      <c r="C16" s="7"/>
    </row>
    <row r="17" spans="2:4" x14ac:dyDescent="0.2">
      <c r="C17" s="7"/>
      <c r="D17" s="8"/>
    </row>
    <row r="18" spans="2:4" x14ac:dyDescent="0.2">
      <c r="C18" s="7"/>
    </row>
    <row r="19" spans="2:4" x14ac:dyDescent="0.2">
      <c r="B19" s="11"/>
      <c r="C19" s="7"/>
      <c r="D19" s="8"/>
    </row>
    <row r="21" spans="2:4" x14ac:dyDescent="0.2">
      <c r="C21" s="7"/>
    </row>
    <row r="22" spans="2:4" x14ac:dyDescent="0.2">
      <c r="C22" s="7"/>
    </row>
    <row r="23" spans="2:4" x14ac:dyDescent="0.2">
      <c r="C23" s="7"/>
    </row>
  </sheetData>
  <sheetProtection formatCells="0" formatColumns="0" formatRows="0"/>
  <mergeCells count="2">
    <mergeCell ref="B4:P4"/>
    <mergeCell ref="B2:M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4"/>
  <sheetViews>
    <sheetView workbookViewId="0"/>
  </sheetViews>
  <sheetFormatPr defaultColWidth="9" defaultRowHeight="12.75" x14ac:dyDescent="0.2"/>
  <cols>
    <col min="1" max="1" width="1.625" style="2" customWidth="1"/>
    <col min="2" max="16" width="10.625" style="2" customWidth="1"/>
    <col min="17" max="16384" width="9" style="2"/>
  </cols>
  <sheetData>
    <row r="2" spans="2:16" ht="39" customHeight="1" x14ac:dyDescent="0.2">
      <c r="B2" s="154" t="s">
        <v>22</v>
      </c>
      <c r="C2" s="154"/>
      <c r="D2" s="154"/>
      <c r="E2" s="154"/>
      <c r="F2" s="154"/>
      <c r="G2" s="154"/>
      <c r="H2" s="154"/>
      <c r="I2" s="154"/>
      <c r="J2" s="154"/>
      <c r="K2" s="154"/>
      <c r="L2" s="154"/>
      <c r="M2" s="154"/>
    </row>
    <row r="4" spans="2:16" ht="18" x14ac:dyDescent="0.2">
      <c r="B4" s="12" t="s">
        <v>12</v>
      </c>
      <c r="C4" s="5"/>
      <c r="D4" s="5"/>
      <c r="E4" s="5"/>
      <c r="F4" s="5"/>
      <c r="G4" s="5"/>
      <c r="H4" s="5"/>
      <c r="I4" s="5"/>
      <c r="J4" s="5"/>
      <c r="K4" s="5"/>
      <c r="L4" s="5"/>
      <c r="M4" s="5"/>
      <c r="N4" s="5"/>
      <c r="O4" s="5"/>
      <c r="P4" s="5"/>
    </row>
    <row r="5" spans="2:16" ht="15" x14ac:dyDescent="0.2">
      <c r="B5" s="6"/>
      <c r="C5" s="6"/>
      <c r="D5" s="6"/>
      <c r="E5" s="6"/>
      <c r="F5" s="6"/>
      <c r="G5" s="6"/>
      <c r="H5" s="6"/>
      <c r="I5" s="6"/>
      <c r="J5" s="6"/>
      <c r="K5" s="6"/>
      <c r="L5" s="6"/>
      <c r="M5" s="6"/>
      <c r="N5" s="6"/>
      <c r="O5" s="6"/>
      <c r="P5" s="6"/>
    </row>
    <row r="6" spans="2:16" ht="15" customHeight="1" x14ac:dyDescent="0.2">
      <c r="B6" s="155" t="s">
        <v>24</v>
      </c>
      <c r="C6" s="155"/>
      <c r="D6" s="155"/>
      <c r="E6" s="155"/>
      <c r="F6" s="155"/>
      <c r="G6" s="155"/>
      <c r="H6" s="155"/>
      <c r="I6" s="155"/>
      <c r="J6" s="155"/>
      <c r="K6" s="155"/>
      <c r="L6" s="155"/>
      <c r="M6" s="155"/>
      <c r="N6" s="155"/>
      <c r="O6" s="155"/>
      <c r="P6" s="155"/>
    </row>
    <row r="8" spans="2:16" ht="12.75" customHeight="1" x14ac:dyDescent="0.2">
      <c r="B8" s="155" t="s">
        <v>60</v>
      </c>
      <c r="C8" s="155"/>
      <c r="D8" s="155"/>
      <c r="E8" s="155"/>
      <c r="F8" s="155"/>
      <c r="G8" s="155"/>
      <c r="H8" s="155"/>
      <c r="I8" s="155"/>
      <c r="J8" s="155"/>
      <c r="K8" s="155"/>
      <c r="L8" s="155"/>
      <c r="M8" s="155"/>
      <c r="N8" s="155"/>
      <c r="O8" s="155"/>
      <c r="P8" s="155"/>
    </row>
    <row r="10" spans="2:16" ht="12.75" customHeight="1" x14ac:dyDescent="0.2">
      <c r="B10" s="155" t="s">
        <v>129</v>
      </c>
      <c r="C10" s="155"/>
      <c r="D10" s="155"/>
      <c r="E10" s="155"/>
      <c r="F10" s="155"/>
      <c r="G10" s="155"/>
      <c r="H10" s="155"/>
      <c r="I10" s="155"/>
      <c r="J10" s="155"/>
      <c r="K10" s="155"/>
      <c r="L10" s="155"/>
      <c r="M10" s="155"/>
      <c r="N10" s="155"/>
      <c r="O10" s="155"/>
      <c r="P10" s="155"/>
    </row>
    <row r="12" spans="2:16" ht="15" x14ac:dyDescent="0.2">
      <c r="B12" s="155" t="s">
        <v>130</v>
      </c>
      <c r="C12" s="155"/>
      <c r="D12" s="155"/>
      <c r="E12" s="155"/>
      <c r="F12" s="155"/>
      <c r="G12" s="155"/>
      <c r="H12" s="155"/>
      <c r="I12" s="155"/>
      <c r="J12" s="155"/>
      <c r="K12" s="155"/>
      <c r="L12" s="155"/>
      <c r="M12" s="155"/>
      <c r="N12" s="155"/>
      <c r="O12" s="155"/>
      <c r="P12" s="155"/>
    </row>
    <row r="14" spans="2:16" ht="15" x14ac:dyDescent="0.2">
      <c r="B14" s="155" t="s">
        <v>195</v>
      </c>
      <c r="C14" s="155"/>
      <c r="D14" s="155"/>
      <c r="E14" s="155"/>
      <c r="F14" s="155"/>
      <c r="G14" s="155"/>
      <c r="H14" s="155"/>
      <c r="I14" s="155"/>
      <c r="J14" s="155"/>
      <c r="K14" s="155"/>
      <c r="L14" s="155"/>
      <c r="M14" s="155"/>
      <c r="N14" s="155"/>
      <c r="O14" s="155"/>
      <c r="P14" s="155"/>
    </row>
  </sheetData>
  <sheetProtection algorithmName="SHA-512" hashValue="3UrbcwQsoRrszA8VSfCzque8DbAHlgcEDVdCcLIv6Bpeg/claE6k7/i1pUTlW60SInx2Tg24I5+6qv8PaVrm1g==" saltValue="lqCGjB24/mAZwG8s415rcQ==" spinCount="100000" sheet="1" objects="1" scenarios="1" formatCells="0" formatColumns="0" formatRows="0"/>
  <mergeCells count="6">
    <mergeCell ref="B14:P14"/>
    <mergeCell ref="B12:P12"/>
    <mergeCell ref="B2:M2"/>
    <mergeCell ref="B6:P6"/>
    <mergeCell ref="B8:P8"/>
    <mergeCell ref="B10:P10"/>
  </mergeCells>
  <hyperlinks>
    <hyperlink ref="B6:P6" location="'Releases from rubber products'!A1" display="Emission scenario for calculating the release to waste water of substances used in rubber products (ESD § 4.2.3, Table 4.2, p.13)"/>
    <hyperlink ref="B8:P8" location="'Releases from manuf plastic'!A1" display="Emission scenario for calculating the total release of additives used during the manufacturing of plastic materials (ESD § 4.3.1, Table 4.4, p.14)"/>
    <hyperlink ref="B10:P10" location="'Releases from serv life plastic'!A1" display="Emission scenario for calculating the total release of chemicals in plastic materials from service life (ESD § 4.3.2, Table 4.5, p.15)"/>
    <hyperlink ref="B12" location="'Releases from disposal plastic'!A1" display="Emission scenario for calculating the total release of chemicals in plastic materials from use and disposal (ESD § 4.3.3, Table 4.6, p.16)"/>
    <hyperlink ref="B14" location="'Releases from roof membranes'!A1" display="Estimation of environmental exposure due to roof membranes (UBA, 2014)"/>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O282"/>
  <sheetViews>
    <sheetView zoomScaleNormal="100" workbookViewId="0"/>
  </sheetViews>
  <sheetFormatPr defaultColWidth="8.75" defaultRowHeight="12.75" x14ac:dyDescent="0.2"/>
  <cols>
    <col min="1" max="1" width="1.625" style="29" customWidth="1"/>
    <col min="2" max="2" width="30.625" style="30" customWidth="1"/>
    <col min="3" max="3" width="30.625" style="78" customWidth="1"/>
    <col min="4" max="4" width="1.625" style="30" customWidth="1"/>
    <col min="5" max="6" width="15.625" style="30" customWidth="1"/>
    <col min="7" max="8" width="10.625" style="30" customWidth="1"/>
    <col min="9" max="9" width="45.625" style="30" customWidth="1"/>
    <col min="10" max="27" width="8.75" style="29"/>
    <col min="28" max="16384" width="8.75" style="30"/>
  </cols>
  <sheetData>
    <row r="1" spans="1:67" x14ac:dyDescent="0.2">
      <c r="A1" s="27"/>
      <c r="B1" s="27"/>
      <c r="C1" s="28"/>
      <c r="D1" s="27"/>
      <c r="E1" s="27"/>
      <c r="F1" s="27"/>
      <c r="G1" s="27"/>
      <c r="H1" s="27"/>
      <c r="I1" s="27"/>
    </row>
    <row r="2" spans="1:67" ht="42" customHeight="1" x14ac:dyDescent="0.2">
      <c r="A2" s="27"/>
      <c r="B2" s="157" t="s">
        <v>22</v>
      </c>
      <c r="C2" s="157"/>
      <c r="D2" s="157"/>
      <c r="E2" s="157"/>
      <c r="F2" s="157"/>
      <c r="G2" s="157"/>
      <c r="H2" s="157"/>
      <c r="I2" s="27"/>
    </row>
    <row r="3" spans="1:67" x14ac:dyDescent="0.2">
      <c r="A3" s="27"/>
      <c r="B3" s="31"/>
      <c r="C3" s="32"/>
      <c r="D3" s="31"/>
      <c r="E3" s="27"/>
      <c r="F3" s="27"/>
      <c r="G3" s="27"/>
      <c r="H3" s="27"/>
      <c r="I3" s="27"/>
    </row>
    <row r="4" spans="1:67" ht="35.25" customHeight="1" x14ac:dyDescent="0.2">
      <c r="A4" s="27"/>
      <c r="B4" s="158" t="s">
        <v>24</v>
      </c>
      <c r="C4" s="158"/>
      <c r="D4" s="158"/>
      <c r="E4" s="158"/>
      <c r="F4" s="158"/>
      <c r="G4" s="158"/>
      <c r="H4" s="158"/>
      <c r="I4" s="158"/>
    </row>
    <row r="5" spans="1:67" s="29" customFormat="1" ht="15" x14ac:dyDescent="0.2">
      <c r="A5" s="27"/>
      <c r="B5" s="33"/>
      <c r="C5" s="34"/>
      <c r="D5" s="33"/>
      <c r="E5" s="33"/>
      <c r="F5" s="33"/>
      <c r="G5" s="33"/>
      <c r="H5" s="33"/>
      <c r="I5" s="33"/>
      <c r="J5" s="33"/>
      <c r="K5" s="33"/>
      <c r="L5" s="33"/>
      <c r="M5" s="33"/>
      <c r="N5" s="33"/>
      <c r="O5" s="33"/>
      <c r="P5" s="27"/>
      <c r="Q5" s="27"/>
      <c r="R5" s="27"/>
      <c r="S5" s="27"/>
    </row>
    <row r="6" spans="1:67" s="37" customFormat="1" ht="15" x14ac:dyDescent="0.2">
      <c r="A6" s="35"/>
      <c r="B6" s="36" t="s">
        <v>154</v>
      </c>
      <c r="C6" s="34"/>
      <c r="D6" s="33"/>
      <c r="E6" s="33"/>
      <c r="F6" s="33"/>
      <c r="G6" s="33"/>
      <c r="H6" s="33"/>
      <c r="I6" s="33"/>
      <c r="J6" s="33"/>
      <c r="K6" s="33"/>
      <c r="L6" s="33"/>
      <c r="M6" s="33"/>
      <c r="N6" s="33"/>
      <c r="O6" s="33"/>
      <c r="P6" s="35"/>
      <c r="Q6" s="35"/>
      <c r="R6" s="35"/>
      <c r="S6" s="35"/>
    </row>
    <row r="7" spans="1:67" s="39" customFormat="1" ht="31.5" customHeight="1" x14ac:dyDescent="0.2">
      <c r="A7" s="35"/>
      <c r="B7" s="162" t="s">
        <v>16</v>
      </c>
      <c r="C7" s="162"/>
      <c r="D7" s="162"/>
      <c r="E7" s="162"/>
      <c r="F7" s="162"/>
      <c r="G7" s="162"/>
      <c r="H7" s="162"/>
      <c r="I7" s="162"/>
      <c r="J7" s="38"/>
      <c r="K7" s="38"/>
      <c r="L7" s="38"/>
      <c r="M7" s="38"/>
      <c r="N7" s="38"/>
      <c r="O7" s="38"/>
      <c r="P7" s="35"/>
      <c r="Q7" s="35"/>
      <c r="R7" s="35"/>
      <c r="S7" s="35"/>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row>
    <row r="8" spans="1:67" s="39" customFormat="1" ht="12.75" customHeight="1" x14ac:dyDescent="0.2">
      <c r="A8" s="37"/>
      <c r="B8" s="38"/>
      <c r="C8" s="40"/>
      <c r="D8" s="38"/>
      <c r="E8" s="38"/>
      <c r="F8" s="38"/>
      <c r="G8" s="38"/>
      <c r="H8" s="38"/>
      <c r="I8" s="38"/>
      <c r="J8" s="38"/>
      <c r="K8" s="38"/>
      <c r="L8" s="38"/>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row>
    <row r="9" spans="1:67" s="39" customFormat="1" x14ac:dyDescent="0.2">
      <c r="A9" s="35"/>
      <c r="B9" s="160" t="s">
        <v>8</v>
      </c>
      <c r="C9" s="160"/>
      <c r="D9" s="160"/>
      <c r="E9" s="160"/>
      <c r="F9" s="160"/>
      <c r="G9" s="160"/>
      <c r="H9" s="160"/>
      <c r="I9" s="41"/>
      <c r="J9" s="37"/>
      <c r="K9" s="37"/>
      <c r="L9" s="37"/>
      <c r="M9" s="37"/>
      <c r="N9" s="37"/>
      <c r="O9" s="37"/>
      <c r="P9" s="37"/>
      <c r="Q9" s="37"/>
      <c r="R9" s="37"/>
      <c r="S9" s="37"/>
      <c r="T9" s="37"/>
      <c r="U9" s="37"/>
      <c r="V9" s="37"/>
      <c r="W9" s="37"/>
      <c r="X9" s="37"/>
      <c r="Y9" s="37"/>
      <c r="Z9" s="37"/>
      <c r="AA9" s="37"/>
    </row>
    <row r="10" spans="1:67" s="39" customFormat="1" ht="46.5" customHeight="1" x14ac:dyDescent="0.2">
      <c r="A10" s="35"/>
      <c r="B10" s="161" t="s">
        <v>57</v>
      </c>
      <c r="C10" s="161"/>
      <c r="D10" s="161"/>
      <c r="E10" s="161"/>
      <c r="F10" s="161"/>
      <c r="G10" s="161"/>
      <c r="H10" s="161"/>
      <c r="I10" s="161"/>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row>
    <row r="11" spans="1:67" s="39" customFormat="1" ht="12.75" customHeight="1" x14ac:dyDescent="0.2">
      <c r="A11" s="35"/>
      <c r="B11" s="161" t="s">
        <v>58</v>
      </c>
      <c r="C11" s="161"/>
      <c r="D11" s="161"/>
      <c r="E11" s="161"/>
      <c r="F11" s="161"/>
      <c r="G11" s="161"/>
      <c r="H11" s="161"/>
      <c r="I11" s="161"/>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row>
    <row r="12" spans="1:67" s="39" customFormat="1" ht="10.5" customHeight="1" x14ac:dyDescent="0.2">
      <c r="A12" s="35"/>
      <c r="B12" s="103" t="s">
        <v>59</v>
      </c>
      <c r="C12" s="103"/>
      <c r="D12" s="103"/>
      <c r="E12" s="103"/>
      <c r="F12" s="103"/>
      <c r="G12" s="103"/>
      <c r="H12" s="103"/>
      <c r="I12" s="103"/>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row>
    <row r="13" spans="1:67" x14ac:dyDescent="0.2">
      <c r="A13" s="27"/>
      <c r="B13" s="27"/>
      <c r="C13" s="28"/>
      <c r="D13" s="27"/>
      <c r="E13" s="27"/>
      <c r="F13" s="27"/>
      <c r="G13" s="27"/>
      <c r="H13" s="27"/>
      <c r="I13" s="27"/>
    </row>
    <row r="14" spans="1:67" s="29" customFormat="1" ht="15" x14ac:dyDescent="0.2">
      <c r="A14" s="27"/>
      <c r="B14" s="42" t="s">
        <v>0</v>
      </c>
      <c r="C14" s="43"/>
      <c r="D14" s="42"/>
      <c r="E14" s="44"/>
      <c r="F14" s="44"/>
      <c r="G14" s="44"/>
      <c r="H14" s="44"/>
      <c r="I14" s="45"/>
    </row>
    <row r="15" spans="1:67" s="29" customFormat="1" x14ac:dyDescent="0.2">
      <c r="A15" s="27"/>
      <c r="B15" s="46"/>
      <c r="C15" s="47"/>
      <c r="D15" s="46"/>
      <c r="E15" s="46"/>
      <c r="F15" s="46"/>
      <c r="G15" s="46"/>
      <c r="H15" s="46"/>
      <c r="I15" s="48"/>
    </row>
    <row r="16" spans="1:67" s="29" customFormat="1" ht="15" x14ac:dyDescent="0.2">
      <c r="A16" s="27"/>
      <c r="B16" s="49" t="s">
        <v>2</v>
      </c>
      <c r="C16" s="50"/>
      <c r="D16" s="49"/>
      <c r="E16" s="51" t="s">
        <v>4</v>
      </c>
      <c r="F16" s="52" t="s">
        <v>6</v>
      </c>
      <c r="G16" s="52" t="s">
        <v>3</v>
      </c>
      <c r="H16" s="52" t="s">
        <v>10</v>
      </c>
      <c r="I16" s="51" t="s">
        <v>17</v>
      </c>
    </row>
    <row r="17" spans="1:15" s="29" customFormat="1" x14ac:dyDescent="0.2">
      <c r="A17" s="27"/>
      <c r="B17" s="49"/>
      <c r="C17" s="50"/>
      <c r="D17" s="49"/>
      <c r="E17" s="51"/>
      <c r="F17" s="52"/>
      <c r="G17" s="52"/>
      <c r="H17" s="52"/>
      <c r="I17" s="51"/>
    </row>
    <row r="18" spans="1:15" s="29" customFormat="1" x14ac:dyDescent="0.2">
      <c r="A18" s="27"/>
      <c r="B18" s="159" t="s">
        <v>152</v>
      </c>
      <c r="C18" s="159"/>
      <c r="D18" s="53"/>
      <c r="E18" s="54"/>
      <c r="F18" s="55"/>
      <c r="G18" s="47"/>
      <c r="H18" s="47"/>
      <c r="I18" s="54"/>
    </row>
    <row r="19" spans="1:15" s="29" customFormat="1" ht="13.5" thickBot="1" x14ac:dyDescent="0.25">
      <c r="A19" s="27"/>
      <c r="B19" s="56"/>
      <c r="C19" s="57"/>
      <c r="D19" s="53"/>
      <c r="E19" s="54"/>
      <c r="F19" s="55"/>
      <c r="G19" s="47"/>
      <c r="H19" s="47"/>
      <c r="I19" s="54"/>
    </row>
    <row r="20" spans="1:15" s="29" customFormat="1" ht="34.5" customHeight="1" thickTop="1" thickBot="1" x14ac:dyDescent="0.25">
      <c r="A20" s="27"/>
      <c r="B20" s="57" t="s">
        <v>47</v>
      </c>
      <c r="C20" s="58" t="s">
        <v>28</v>
      </c>
      <c r="D20" s="53"/>
      <c r="E20" s="54" t="s">
        <v>45</v>
      </c>
      <c r="F20" s="79" t="str">
        <f>INDEX('Pick-lists &amp; Defaults'!C6:C20,MATCH(C20,product,0))</f>
        <v>??</v>
      </c>
      <c r="G20" s="47" t="s">
        <v>18</v>
      </c>
      <c r="H20" s="47" t="s">
        <v>20</v>
      </c>
      <c r="I20" s="54" t="s">
        <v>46</v>
      </c>
    </row>
    <row r="21" spans="1:15" s="29" customFormat="1" ht="13.5" thickTop="1" x14ac:dyDescent="0.2">
      <c r="A21" s="27"/>
      <c r="B21" s="49"/>
      <c r="C21" s="50"/>
      <c r="D21" s="49"/>
      <c r="E21" s="51"/>
      <c r="F21" s="52"/>
      <c r="G21" s="52"/>
      <c r="H21" s="52"/>
      <c r="I21" s="51"/>
    </row>
    <row r="22" spans="1:15" s="29" customFormat="1" ht="24.75" customHeight="1" x14ac:dyDescent="0.2">
      <c r="A22" s="27"/>
      <c r="B22" s="163" t="s">
        <v>48</v>
      </c>
      <c r="C22" s="163"/>
      <c r="D22" s="53"/>
      <c r="E22" s="54" t="s">
        <v>45</v>
      </c>
      <c r="F22" s="59"/>
      <c r="G22" s="47" t="s">
        <v>18</v>
      </c>
      <c r="H22" s="47" t="s">
        <v>44</v>
      </c>
      <c r="I22" s="54"/>
    </row>
    <row r="23" spans="1:15" s="29" customFormat="1" x14ac:dyDescent="0.2">
      <c r="A23" s="27"/>
      <c r="B23" s="53"/>
      <c r="C23" s="50"/>
      <c r="D23" s="53"/>
      <c r="E23" s="54"/>
      <c r="F23" s="55"/>
      <c r="G23" s="47"/>
      <c r="H23" s="47"/>
      <c r="I23" s="54"/>
    </row>
    <row r="24" spans="1:15" s="29" customFormat="1" ht="14.25" x14ac:dyDescent="0.2">
      <c r="A24" s="27"/>
      <c r="B24" s="156" t="s">
        <v>50</v>
      </c>
      <c r="C24" s="156"/>
      <c r="D24" s="57"/>
      <c r="E24" s="57" t="s">
        <v>49</v>
      </c>
      <c r="F24" s="59"/>
      <c r="G24" s="61" t="s">
        <v>5</v>
      </c>
      <c r="H24" s="61" t="s">
        <v>44</v>
      </c>
      <c r="I24" s="57"/>
    </row>
    <row r="25" spans="1:15" s="29" customFormat="1" x14ac:dyDescent="0.2">
      <c r="A25" s="27"/>
      <c r="B25" s="57"/>
      <c r="C25" s="57"/>
      <c r="D25" s="57"/>
      <c r="E25" s="57"/>
      <c r="F25" s="57"/>
      <c r="G25" s="61"/>
      <c r="H25" s="61"/>
      <c r="I25" s="57"/>
      <c r="J25" s="35"/>
      <c r="K25" s="62"/>
      <c r="L25" s="62"/>
      <c r="M25" s="27"/>
      <c r="N25" s="27"/>
      <c r="O25" s="27"/>
    </row>
    <row r="26" spans="1:15" s="29" customFormat="1" ht="14.25" x14ac:dyDescent="0.2">
      <c r="A26" s="27"/>
      <c r="B26" s="156" t="s">
        <v>52</v>
      </c>
      <c r="C26" s="156"/>
      <c r="D26" s="57"/>
      <c r="E26" s="57" t="s">
        <v>53</v>
      </c>
      <c r="F26" s="59"/>
      <c r="G26" s="61" t="s">
        <v>5</v>
      </c>
      <c r="H26" s="61" t="s">
        <v>44</v>
      </c>
      <c r="I26" s="57"/>
      <c r="J26" s="35"/>
      <c r="K26" s="62"/>
      <c r="L26" s="62"/>
      <c r="M26" s="27"/>
      <c r="N26" s="27"/>
      <c r="O26" s="27"/>
    </row>
    <row r="27" spans="1:15" s="29" customFormat="1" x14ac:dyDescent="0.2">
      <c r="A27" s="27"/>
      <c r="B27" s="57"/>
      <c r="C27" s="57"/>
      <c r="D27" s="57"/>
      <c r="E27" s="57"/>
      <c r="F27" s="57"/>
      <c r="G27" s="57"/>
      <c r="H27" s="57"/>
      <c r="I27" s="57"/>
      <c r="J27" s="35"/>
      <c r="K27" s="62"/>
      <c r="L27" s="62"/>
      <c r="M27" s="27"/>
      <c r="N27" s="27"/>
      <c r="O27" s="27"/>
    </row>
    <row r="28" spans="1:15" s="29" customFormat="1" x14ac:dyDescent="0.2">
      <c r="A28" s="27"/>
      <c r="B28" s="57"/>
      <c r="C28" s="57"/>
      <c r="D28" s="57"/>
      <c r="E28" s="57"/>
      <c r="F28" s="57"/>
      <c r="G28" s="57"/>
      <c r="H28" s="57"/>
      <c r="I28" s="57"/>
      <c r="J28" s="35"/>
      <c r="K28" s="62"/>
      <c r="L28" s="62"/>
      <c r="M28" s="27"/>
      <c r="N28" s="27"/>
      <c r="O28" s="27"/>
    </row>
    <row r="29" spans="1:15" s="29" customFormat="1" ht="15" x14ac:dyDescent="0.2">
      <c r="A29" s="27"/>
      <c r="B29" s="42" t="s">
        <v>1</v>
      </c>
      <c r="C29" s="43"/>
      <c r="D29" s="42"/>
      <c r="E29" s="44"/>
      <c r="F29" s="44"/>
      <c r="G29" s="44"/>
      <c r="H29" s="44"/>
      <c r="I29" s="45"/>
      <c r="J29" s="35"/>
      <c r="K29" s="62"/>
      <c r="L29" s="62"/>
      <c r="M29" s="27"/>
      <c r="N29" s="27"/>
      <c r="O29" s="27"/>
    </row>
    <row r="30" spans="1:15" s="29" customFormat="1" x14ac:dyDescent="0.2">
      <c r="A30" s="27"/>
      <c r="B30" s="46"/>
      <c r="C30" s="61"/>
      <c r="D30" s="46"/>
      <c r="E30" s="46"/>
      <c r="F30" s="46"/>
      <c r="G30" s="46"/>
      <c r="H30" s="46"/>
      <c r="I30" s="48"/>
      <c r="J30" s="35"/>
      <c r="K30" s="62"/>
      <c r="L30" s="62"/>
      <c r="M30" s="27"/>
      <c r="N30" s="27"/>
      <c r="O30" s="27"/>
    </row>
    <row r="31" spans="1:15" s="29" customFormat="1" ht="15" x14ac:dyDescent="0.2">
      <c r="A31" s="27"/>
      <c r="B31" s="49" t="s">
        <v>2</v>
      </c>
      <c r="C31" s="50"/>
      <c r="D31" s="49"/>
      <c r="E31" s="51" t="s">
        <v>4</v>
      </c>
      <c r="F31" s="52" t="s">
        <v>6</v>
      </c>
      <c r="G31" s="52" t="s">
        <v>3</v>
      </c>
      <c r="H31" s="52" t="s">
        <v>10</v>
      </c>
      <c r="I31" s="51" t="s">
        <v>17</v>
      </c>
      <c r="J31" s="35"/>
      <c r="K31" s="62"/>
      <c r="L31" s="62"/>
      <c r="M31" s="27"/>
      <c r="N31" s="27"/>
      <c r="O31" s="27"/>
    </row>
    <row r="32" spans="1:15" s="29" customFormat="1" x14ac:dyDescent="0.2">
      <c r="A32" s="27"/>
      <c r="B32" s="49"/>
      <c r="C32" s="50"/>
      <c r="D32" s="49"/>
      <c r="E32" s="51"/>
      <c r="F32" s="52"/>
      <c r="G32" s="52"/>
      <c r="H32" s="52"/>
      <c r="I32" s="51"/>
      <c r="J32" s="35"/>
      <c r="K32" s="62"/>
      <c r="L32" s="62"/>
      <c r="M32" s="27"/>
      <c r="N32" s="27"/>
      <c r="O32" s="27"/>
    </row>
    <row r="33" spans="1:15" s="29" customFormat="1" ht="15" x14ac:dyDescent="0.2">
      <c r="A33" s="27"/>
      <c r="B33" s="54" t="s">
        <v>54</v>
      </c>
      <c r="C33" s="63"/>
      <c r="D33" s="53"/>
      <c r="E33" s="54" t="s">
        <v>55</v>
      </c>
      <c r="F33" s="80" t="str">
        <f>IF(AND(ISNUMBER(TONNAGEdefault),ISNUMBER(Fa.i.),ISNUMBER(Fproduct)), TONNAGEdefault*Fa.i.*(1-Fproduct),IF(AND(ISNUMBER(TONNAGEset),ISNUMBER(Fa.i.),ISNUMBER(Fproduct)), TONNAGEset*Fa.i.*(1-Fproduct),"??"))</f>
        <v>??</v>
      </c>
      <c r="G33" s="47" t="s">
        <v>18</v>
      </c>
      <c r="H33" s="47" t="s">
        <v>7</v>
      </c>
      <c r="I33" s="64" t="s">
        <v>56</v>
      </c>
      <c r="J33" s="35"/>
      <c r="K33" s="62"/>
      <c r="L33" s="62"/>
      <c r="M33" s="27"/>
      <c r="N33" s="27"/>
      <c r="O33" s="27"/>
    </row>
    <row r="34" spans="1:15" s="29" customFormat="1" x14ac:dyDescent="0.2">
      <c r="A34" s="27"/>
      <c r="B34" s="54"/>
      <c r="C34" s="63"/>
      <c r="D34" s="53"/>
      <c r="E34" s="54"/>
      <c r="F34" s="55"/>
      <c r="G34" s="47"/>
      <c r="H34" s="47"/>
      <c r="I34" s="65"/>
      <c r="J34" s="35"/>
      <c r="K34" s="62"/>
      <c r="L34" s="62"/>
      <c r="M34" s="27"/>
      <c r="N34" s="27"/>
      <c r="O34" s="27"/>
    </row>
    <row r="35" spans="1:15" s="29" customFormat="1" x14ac:dyDescent="0.2">
      <c r="A35" s="27"/>
      <c r="B35" s="68" t="s">
        <v>11</v>
      </c>
      <c r="C35" s="69"/>
      <c r="D35" s="68"/>
      <c r="E35" s="27"/>
      <c r="F35" s="27"/>
      <c r="G35" s="27"/>
      <c r="H35" s="27"/>
      <c r="I35" s="70"/>
    </row>
    <row r="36" spans="1:15" s="75" customFormat="1" x14ac:dyDescent="0.2">
      <c r="A36" s="71"/>
      <c r="B36" s="68" t="s">
        <v>51</v>
      </c>
      <c r="C36" s="72"/>
      <c r="D36" s="73"/>
      <c r="E36" s="71"/>
      <c r="F36" s="71"/>
      <c r="G36" s="71"/>
      <c r="H36" s="71"/>
      <c r="I36" s="74"/>
    </row>
    <row r="37" spans="1:15" s="75" customFormat="1" x14ac:dyDescent="0.2">
      <c r="B37" s="73"/>
      <c r="C37" s="76"/>
    </row>
    <row r="38" spans="1:15" s="75" customFormat="1" x14ac:dyDescent="0.2">
      <c r="B38" s="150" t="s">
        <v>252</v>
      </c>
      <c r="C38" s="76"/>
    </row>
    <row r="39" spans="1:15" s="75" customFormat="1" x14ac:dyDescent="0.2">
      <c r="C39" s="76"/>
    </row>
    <row r="40" spans="1:15" s="29" customFormat="1" x14ac:dyDescent="0.2">
      <c r="C40" s="77"/>
    </row>
    <row r="41" spans="1:15" s="29" customFormat="1" x14ac:dyDescent="0.2">
      <c r="C41" s="77"/>
    </row>
    <row r="42" spans="1:15" s="29" customFormat="1" x14ac:dyDescent="0.2">
      <c r="C42" s="77"/>
    </row>
    <row r="43" spans="1:15" s="29" customFormat="1" x14ac:dyDescent="0.2">
      <c r="C43" s="77"/>
    </row>
    <row r="44" spans="1:15" s="29" customFormat="1" x14ac:dyDescent="0.2">
      <c r="C44" s="77"/>
    </row>
    <row r="45" spans="1:15" s="29" customFormat="1" x14ac:dyDescent="0.2">
      <c r="C45" s="77"/>
    </row>
    <row r="46" spans="1:15" s="29" customFormat="1" x14ac:dyDescent="0.2">
      <c r="C46" s="77"/>
    </row>
    <row r="47" spans="1:15" s="29" customFormat="1" x14ac:dyDescent="0.2">
      <c r="C47" s="77"/>
    </row>
    <row r="48" spans="1:15" s="29" customFormat="1" x14ac:dyDescent="0.2">
      <c r="C48" s="77"/>
    </row>
    <row r="49" spans="3:3" s="29" customFormat="1" x14ac:dyDescent="0.2">
      <c r="C49" s="77"/>
    </row>
    <row r="50" spans="3:3" s="29" customFormat="1" x14ac:dyDescent="0.2">
      <c r="C50" s="77"/>
    </row>
    <row r="51" spans="3:3" s="29" customFormat="1" x14ac:dyDescent="0.2">
      <c r="C51" s="77"/>
    </row>
    <row r="52" spans="3:3" s="29" customFormat="1" x14ac:dyDescent="0.2">
      <c r="C52" s="77"/>
    </row>
    <row r="53" spans="3:3" s="29" customFormat="1" x14ac:dyDescent="0.2">
      <c r="C53" s="77"/>
    </row>
    <row r="54" spans="3:3" s="29" customFormat="1" x14ac:dyDescent="0.2">
      <c r="C54" s="77"/>
    </row>
    <row r="55" spans="3:3" s="29" customFormat="1" x14ac:dyDescent="0.2">
      <c r="C55" s="77"/>
    </row>
    <row r="56" spans="3:3" s="29" customFormat="1" x14ac:dyDescent="0.2">
      <c r="C56" s="77"/>
    </row>
    <row r="57" spans="3:3" s="29" customFormat="1" x14ac:dyDescent="0.2">
      <c r="C57" s="77"/>
    </row>
    <row r="58" spans="3:3" s="29" customFormat="1" x14ac:dyDescent="0.2">
      <c r="C58" s="77"/>
    </row>
    <row r="59" spans="3:3" s="29" customFormat="1" x14ac:dyDescent="0.2">
      <c r="C59" s="77"/>
    </row>
    <row r="60" spans="3:3" s="29" customFormat="1" x14ac:dyDescent="0.2">
      <c r="C60" s="77"/>
    </row>
    <row r="61" spans="3:3" s="29" customFormat="1" x14ac:dyDescent="0.2">
      <c r="C61" s="77"/>
    </row>
    <row r="62" spans="3:3" s="29" customFormat="1" x14ac:dyDescent="0.2">
      <c r="C62" s="77"/>
    </row>
    <row r="63" spans="3:3" s="29" customFormat="1" x14ac:dyDescent="0.2">
      <c r="C63" s="77"/>
    </row>
    <row r="64" spans="3:3" s="29" customFormat="1" x14ac:dyDescent="0.2">
      <c r="C64" s="77"/>
    </row>
    <row r="65" spans="3:3" s="29" customFormat="1" x14ac:dyDescent="0.2">
      <c r="C65" s="77"/>
    </row>
    <row r="66" spans="3:3" s="29" customFormat="1" x14ac:dyDescent="0.2">
      <c r="C66" s="77"/>
    </row>
    <row r="67" spans="3:3" s="29" customFormat="1" x14ac:dyDescent="0.2">
      <c r="C67" s="77"/>
    </row>
    <row r="68" spans="3:3" s="29" customFormat="1" x14ac:dyDescent="0.2">
      <c r="C68" s="77"/>
    </row>
    <row r="69" spans="3:3" s="29" customFormat="1" x14ac:dyDescent="0.2">
      <c r="C69" s="77"/>
    </row>
    <row r="70" spans="3:3" s="29" customFormat="1" x14ac:dyDescent="0.2">
      <c r="C70" s="77"/>
    </row>
    <row r="71" spans="3:3" s="29" customFormat="1" x14ac:dyDescent="0.2">
      <c r="C71" s="77"/>
    </row>
    <row r="72" spans="3:3" s="29" customFormat="1" x14ac:dyDescent="0.2">
      <c r="C72" s="77"/>
    </row>
    <row r="73" spans="3:3" s="29" customFormat="1" x14ac:dyDescent="0.2">
      <c r="C73" s="77"/>
    </row>
    <row r="74" spans="3:3" s="29" customFormat="1" x14ac:dyDescent="0.2">
      <c r="C74" s="77"/>
    </row>
    <row r="75" spans="3:3" s="29" customFormat="1" x14ac:dyDescent="0.2">
      <c r="C75" s="77"/>
    </row>
    <row r="76" spans="3:3" s="29" customFormat="1" x14ac:dyDescent="0.2">
      <c r="C76" s="77"/>
    </row>
    <row r="77" spans="3:3" s="29" customFormat="1" x14ac:dyDescent="0.2">
      <c r="C77" s="77"/>
    </row>
    <row r="78" spans="3:3" s="29" customFormat="1" x14ac:dyDescent="0.2">
      <c r="C78" s="77"/>
    </row>
    <row r="79" spans="3:3" s="29" customFormat="1" x14ac:dyDescent="0.2">
      <c r="C79" s="77"/>
    </row>
    <row r="80" spans="3:3" s="29" customFormat="1" x14ac:dyDescent="0.2">
      <c r="C80" s="77"/>
    </row>
    <row r="81" spans="3:3" s="29" customFormat="1" x14ac:dyDescent="0.2">
      <c r="C81" s="77"/>
    </row>
    <row r="82" spans="3:3" s="29" customFormat="1" x14ac:dyDescent="0.2">
      <c r="C82" s="77"/>
    </row>
    <row r="83" spans="3:3" s="29" customFormat="1" x14ac:dyDescent="0.2">
      <c r="C83" s="77"/>
    </row>
    <row r="84" spans="3:3" s="29" customFormat="1" x14ac:dyDescent="0.2">
      <c r="C84" s="77"/>
    </row>
    <row r="85" spans="3:3" s="29" customFormat="1" x14ac:dyDescent="0.2">
      <c r="C85" s="77"/>
    </row>
    <row r="86" spans="3:3" s="29" customFormat="1" x14ac:dyDescent="0.2">
      <c r="C86" s="77"/>
    </row>
    <row r="87" spans="3:3" s="29" customFormat="1" x14ac:dyDescent="0.2">
      <c r="C87" s="77"/>
    </row>
    <row r="88" spans="3:3" s="29" customFormat="1" x14ac:dyDescent="0.2">
      <c r="C88" s="77"/>
    </row>
    <row r="89" spans="3:3" s="29" customFormat="1" x14ac:dyDescent="0.2">
      <c r="C89" s="77"/>
    </row>
    <row r="90" spans="3:3" s="29" customFormat="1" x14ac:dyDescent="0.2">
      <c r="C90" s="77"/>
    </row>
    <row r="91" spans="3:3" s="29" customFormat="1" x14ac:dyDescent="0.2">
      <c r="C91" s="77"/>
    </row>
    <row r="92" spans="3:3" s="29" customFormat="1" x14ac:dyDescent="0.2">
      <c r="C92" s="77"/>
    </row>
    <row r="93" spans="3:3" s="29" customFormat="1" x14ac:dyDescent="0.2">
      <c r="C93" s="77"/>
    </row>
    <row r="94" spans="3:3" s="29" customFormat="1" x14ac:dyDescent="0.2">
      <c r="C94" s="77"/>
    </row>
    <row r="95" spans="3:3" s="29" customFormat="1" x14ac:dyDescent="0.2">
      <c r="C95" s="77"/>
    </row>
    <row r="96" spans="3:3" s="29" customFormat="1" x14ac:dyDescent="0.2">
      <c r="C96" s="77"/>
    </row>
    <row r="97" spans="3:3" s="29" customFormat="1" x14ac:dyDescent="0.2">
      <c r="C97" s="77"/>
    </row>
    <row r="98" spans="3:3" s="29" customFormat="1" x14ac:dyDescent="0.2">
      <c r="C98" s="77"/>
    </row>
    <row r="99" spans="3:3" s="29" customFormat="1" x14ac:dyDescent="0.2">
      <c r="C99" s="77"/>
    </row>
    <row r="100" spans="3:3" s="29" customFormat="1" x14ac:dyDescent="0.2">
      <c r="C100" s="77"/>
    </row>
    <row r="101" spans="3:3" s="29" customFormat="1" x14ac:dyDescent="0.2">
      <c r="C101" s="77"/>
    </row>
    <row r="102" spans="3:3" s="29" customFormat="1" x14ac:dyDescent="0.2">
      <c r="C102" s="77"/>
    </row>
    <row r="103" spans="3:3" s="29" customFormat="1" x14ac:dyDescent="0.2">
      <c r="C103" s="77"/>
    </row>
    <row r="104" spans="3:3" s="29" customFormat="1" x14ac:dyDescent="0.2">
      <c r="C104" s="77"/>
    </row>
    <row r="105" spans="3:3" s="29" customFormat="1" x14ac:dyDescent="0.2">
      <c r="C105" s="77"/>
    </row>
    <row r="106" spans="3:3" s="29" customFormat="1" x14ac:dyDescent="0.2">
      <c r="C106" s="77"/>
    </row>
    <row r="107" spans="3:3" s="29" customFormat="1" x14ac:dyDescent="0.2">
      <c r="C107" s="77"/>
    </row>
    <row r="108" spans="3:3" s="29" customFormat="1" x14ac:dyDescent="0.2">
      <c r="C108" s="77"/>
    </row>
    <row r="109" spans="3:3" s="29" customFormat="1" x14ac:dyDescent="0.2">
      <c r="C109" s="77"/>
    </row>
    <row r="110" spans="3:3" s="29" customFormat="1" x14ac:dyDescent="0.2">
      <c r="C110" s="77"/>
    </row>
    <row r="111" spans="3:3" s="29" customFormat="1" x14ac:dyDescent="0.2">
      <c r="C111" s="77"/>
    </row>
    <row r="112" spans="3:3" s="29" customFormat="1" x14ac:dyDescent="0.2">
      <c r="C112" s="77"/>
    </row>
    <row r="113" spans="3:3" s="29" customFormat="1" x14ac:dyDescent="0.2">
      <c r="C113" s="77"/>
    </row>
    <row r="114" spans="3:3" s="29" customFormat="1" x14ac:dyDescent="0.2">
      <c r="C114" s="77"/>
    </row>
    <row r="115" spans="3:3" s="29" customFormat="1" x14ac:dyDescent="0.2">
      <c r="C115" s="77"/>
    </row>
    <row r="116" spans="3:3" s="29" customFormat="1" x14ac:dyDescent="0.2">
      <c r="C116" s="77"/>
    </row>
    <row r="117" spans="3:3" s="29" customFormat="1" x14ac:dyDescent="0.2">
      <c r="C117" s="77"/>
    </row>
    <row r="118" spans="3:3" s="29" customFormat="1" x14ac:dyDescent="0.2">
      <c r="C118" s="77"/>
    </row>
    <row r="119" spans="3:3" s="29" customFormat="1" x14ac:dyDescent="0.2">
      <c r="C119" s="77"/>
    </row>
    <row r="120" spans="3:3" s="29" customFormat="1" x14ac:dyDescent="0.2">
      <c r="C120" s="77"/>
    </row>
    <row r="121" spans="3:3" s="29" customFormat="1" x14ac:dyDescent="0.2">
      <c r="C121" s="77"/>
    </row>
    <row r="122" spans="3:3" s="29" customFormat="1" x14ac:dyDescent="0.2">
      <c r="C122" s="77"/>
    </row>
    <row r="123" spans="3:3" s="29" customFormat="1" x14ac:dyDescent="0.2">
      <c r="C123" s="77"/>
    </row>
    <row r="124" spans="3:3" s="29" customFormat="1" x14ac:dyDescent="0.2">
      <c r="C124" s="77"/>
    </row>
    <row r="125" spans="3:3" s="29" customFormat="1" x14ac:dyDescent="0.2">
      <c r="C125" s="77"/>
    </row>
    <row r="126" spans="3:3" s="29" customFormat="1" x14ac:dyDescent="0.2">
      <c r="C126" s="77"/>
    </row>
    <row r="127" spans="3:3" s="29" customFormat="1" x14ac:dyDescent="0.2">
      <c r="C127" s="77"/>
    </row>
    <row r="128" spans="3:3" s="29" customFormat="1" x14ac:dyDescent="0.2">
      <c r="C128" s="77"/>
    </row>
    <row r="129" spans="3:3" s="29" customFormat="1" x14ac:dyDescent="0.2">
      <c r="C129" s="77"/>
    </row>
    <row r="130" spans="3:3" s="29" customFormat="1" x14ac:dyDescent="0.2">
      <c r="C130" s="77"/>
    </row>
    <row r="131" spans="3:3" s="29" customFormat="1" x14ac:dyDescent="0.2">
      <c r="C131" s="77"/>
    </row>
    <row r="132" spans="3:3" s="29" customFormat="1" x14ac:dyDescent="0.2">
      <c r="C132" s="77"/>
    </row>
    <row r="133" spans="3:3" s="29" customFormat="1" x14ac:dyDescent="0.2">
      <c r="C133" s="77"/>
    </row>
    <row r="134" spans="3:3" s="29" customFormat="1" x14ac:dyDescent="0.2">
      <c r="C134" s="77"/>
    </row>
    <row r="135" spans="3:3" s="29" customFormat="1" x14ac:dyDescent="0.2">
      <c r="C135" s="77"/>
    </row>
    <row r="136" spans="3:3" s="29" customFormat="1" x14ac:dyDescent="0.2">
      <c r="C136" s="77"/>
    </row>
    <row r="137" spans="3:3" s="29" customFormat="1" x14ac:dyDescent="0.2">
      <c r="C137" s="77"/>
    </row>
    <row r="138" spans="3:3" s="29" customFormat="1" x14ac:dyDescent="0.2">
      <c r="C138" s="77"/>
    </row>
    <row r="139" spans="3:3" s="29" customFormat="1" x14ac:dyDescent="0.2">
      <c r="C139" s="77"/>
    </row>
    <row r="140" spans="3:3" s="29" customFormat="1" x14ac:dyDescent="0.2">
      <c r="C140" s="77"/>
    </row>
    <row r="141" spans="3:3" s="29" customFormat="1" x14ac:dyDescent="0.2">
      <c r="C141" s="77"/>
    </row>
    <row r="142" spans="3:3" s="29" customFormat="1" x14ac:dyDescent="0.2">
      <c r="C142" s="77"/>
    </row>
    <row r="143" spans="3:3" s="29" customFormat="1" x14ac:dyDescent="0.2">
      <c r="C143" s="77"/>
    </row>
    <row r="144" spans="3:3" s="29" customFormat="1" x14ac:dyDescent="0.2">
      <c r="C144" s="77"/>
    </row>
    <row r="145" spans="3:3" s="29" customFormat="1" x14ac:dyDescent="0.2">
      <c r="C145" s="77"/>
    </row>
    <row r="146" spans="3:3" s="29" customFormat="1" x14ac:dyDescent="0.2">
      <c r="C146" s="77"/>
    </row>
    <row r="147" spans="3:3" s="29" customFormat="1" x14ac:dyDescent="0.2">
      <c r="C147" s="77"/>
    </row>
    <row r="148" spans="3:3" s="29" customFormat="1" x14ac:dyDescent="0.2">
      <c r="C148" s="77"/>
    </row>
    <row r="149" spans="3:3" s="29" customFormat="1" x14ac:dyDescent="0.2">
      <c r="C149" s="77"/>
    </row>
    <row r="150" spans="3:3" s="29" customFormat="1" x14ac:dyDescent="0.2">
      <c r="C150" s="77"/>
    </row>
    <row r="151" spans="3:3" s="29" customFormat="1" x14ac:dyDescent="0.2">
      <c r="C151" s="77"/>
    </row>
    <row r="152" spans="3:3" s="29" customFormat="1" x14ac:dyDescent="0.2">
      <c r="C152" s="77"/>
    </row>
    <row r="153" spans="3:3" s="29" customFormat="1" x14ac:dyDescent="0.2">
      <c r="C153" s="77"/>
    </row>
    <row r="154" spans="3:3" s="29" customFormat="1" x14ac:dyDescent="0.2">
      <c r="C154" s="77"/>
    </row>
    <row r="155" spans="3:3" s="29" customFormat="1" x14ac:dyDescent="0.2">
      <c r="C155" s="77"/>
    </row>
    <row r="156" spans="3:3" s="29" customFormat="1" x14ac:dyDescent="0.2">
      <c r="C156" s="77"/>
    </row>
    <row r="157" spans="3:3" s="29" customFormat="1" x14ac:dyDescent="0.2">
      <c r="C157" s="77"/>
    </row>
    <row r="158" spans="3:3" s="29" customFormat="1" x14ac:dyDescent="0.2">
      <c r="C158" s="77"/>
    </row>
    <row r="159" spans="3:3" s="29" customFormat="1" x14ac:dyDescent="0.2">
      <c r="C159" s="77"/>
    </row>
    <row r="160" spans="3:3" s="29" customFormat="1" x14ac:dyDescent="0.2">
      <c r="C160" s="77"/>
    </row>
    <row r="161" spans="3:3" s="29" customFormat="1" x14ac:dyDescent="0.2">
      <c r="C161" s="77"/>
    </row>
    <row r="162" spans="3:3" s="29" customFormat="1" x14ac:dyDescent="0.2">
      <c r="C162" s="77"/>
    </row>
    <row r="163" spans="3:3" s="29" customFormat="1" x14ac:dyDescent="0.2">
      <c r="C163" s="77"/>
    </row>
    <row r="164" spans="3:3" s="29" customFormat="1" x14ac:dyDescent="0.2">
      <c r="C164" s="77"/>
    </row>
    <row r="165" spans="3:3" s="29" customFormat="1" x14ac:dyDescent="0.2">
      <c r="C165" s="77"/>
    </row>
    <row r="166" spans="3:3" s="29" customFormat="1" x14ac:dyDescent="0.2">
      <c r="C166" s="77"/>
    </row>
    <row r="167" spans="3:3" s="29" customFormat="1" x14ac:dyDescent="0.2">
      <c r="C167" s="77"/>
    </row>
    <row r="168" spans="3:3" s="29" customFormat="1" x14ac:dyDescent="0.2">
      <c r="C168" s="77"/>
    </row>
    <row r="169" spans="3:3" s="29" customFormat="1" x14ac:dyDescent="0.2">
      <c r="C169" s="77"/>
    </row>
    <row r="170" spans="3:3" s="29" customFormat="1" x14ac:dyDescent="0.2">
      <c r="C170" s="77"/>
    </row>
    <row r="171" spans="3:3" s="29" customFormat="1" x14ac:dyDescent="0.2">
      <c r="C171" s="77"/>
    </row>
    <row r="172" spans="3:3" s="29" customFormat="1" x14ac:dyDescent="0.2">
      <c r="C172" s="77"/>
    </row>
    <row r="173" spans="3:3" s="29" customFormat="1" x14ac:dyDescent="0.2">
      <c r="C173" s="77"/>
    </row>
    <row r="174" spans="3:3" s="29" customFormat="1" x14ac:dyDescent="0.2">
      <c r="C174" s="77"/>
    </row>
    <row r="175" spans="3:3" s="29" customFormat="1" x14ac:dyDescent="0.2">
      <c r="C175" s="77"/>
    </row>
    <row r="176" spans="3:3" s="29" customFormat="1" x14ac:dyDescent="0.2">
      <c r="C176" s="77"/>
    </row>
    <row r="177" spans="3:3" s="29" customFormat="1" x14ac:dyDescent="0.2">
      <c r="C177" s="77"/>
    </row>
    <row r="178" spans="3:3" s="29" customFormat="1" x14ac:dyDescent="0.2">
      <c r="C178" s="77"/>
    </row>
    <row r="179" spans="3:3" s="29" customFormat="1" x14ac:dyDescent="0.2">
      <c r="C179" s="77"/>
    </row>
    <row r="180" spans="3:3" s="29" customFormat="1" x14ac:dyDescent="0.2">
      <c r="C180" s="77"/>
    </row>
    <row r="181" spans="3:3" s="29" customFormat="1" x14ac:dyDescent="0.2">
      <c r="C181" s="77"/>
    </row>
    <row r="182" spans="3:3" s="29" customFormat="1" x14ac:dyDescent="0.2">
      <c r="C182" s="77"/>
    </row>
    <row r="183" spans="3:3" s="29" customFormat="1" x14ac:dyDescent="0.2">
      <c r="C183" s="77"/>
    </row>
    <row r="184" spans="3:3" s="29" customFormat="1" x14ac:dyDescent="0.2">
      <c r="C184" s="77"/>
    </row>
    <row r="185" spans="3:3" s="29" customFormat="1" x14ac:dyDescent="0.2">
      <c r="C185" s="77"/>
    </row>
    <row r="186" spans="3:3" s="29" customFormat="1" x14ac:dyDescent="0.2">
      <c r="C186" s="77"/>
    </row>
    <row r="187" spans="3:3" s="29" customFormat="1" x14ac:dyDescent="0.2">
      <c r="C187" s="77"/>
    </row>
    <row r="188" spans="3:3" s="29" customFormat="1" x14ac:dyDescent="0.2">
      <c r="C188" s="77"/>
    </row>
    <row r="189" spans="3:3" s="29" customFormat="1" x14ac:dyDescent="0.2">
      <c r="C189" s="77"/>
    </row>
    <row r="190" spans="3:3" s="29" customFormat="1" x14ac:dyDescent="0.2">
      <c r="C190" s="77"/>
    </row>
    <row r="191" spans="3:3" s="29" customFormat="1" x14ac:dyDescent="0.2">
      <c r="C191" s="77"/>
    </row>
    <row r="192" spans="3:3" s="29" customFormat="1" x14ac:dyDescent="0.2">
      <c r="C192" s="77"/>
    </row>
    <row r="193" spans="3:3" s="29" customFormat="1" x14ac:dyDescent="0.2">
      <c r="C193" s="77"/>
    </row>
    <row r="194" spans="3:3" s="29" customFormat="1" x14ac:dyDescent="0.2">
      <c r="C194" s="77"/>
    </row>
    <row r="195" spans="3:3" s="29" customFormat="1" x14ac:dyDescent="0.2">
      <c r="C195" s="77"/>
    </row>
    <row r="196" spans="3:3" s="29" customFormat="1" x14ac:dyDescent="0.2">
      <c r="C196" s="77"/>
    </row>
    <row r="197" spans="3:3" s="29" customFormat="1" x14ac:dyDescent="0.2">
      <c r="C197" s="77"/>
    </row>
    <row r="198" spans="3:3" s="29" customFormat="1" x14ac:dyDescent="0.2">
      <c r="C198" s="77"/>
    </row>
    <row r="199" spans="3:3" s="29" customFormat="1" x14ac:dyDescent="0.2">
      <c r="C199" s="77"/>
    </row>
    <row r="200" spans="3:3" s="29" customFormat="1" x14ac:dyDescent="0.2">
      <c r="C200" s="77"/>
    </row>
    <row r="201" spans="3:3" s="29" customFormat="1" x14ac:dyDescent="0.2">
      <c r="C201" s="77"/>
    </row>
    <row r="202" spans="3:3" s="29" customFormat="1" x14ac:dyDescent="0.2">
      <c r="C202" s="77"/>
    </row>
    <row r="203" spans="3:3" s="29" customFormat="1" x14ac:dyDescent="0.2">
      <c r="C203" s="77"/>
    </row>
    <row r="204" spans="3:3" s="29" customFormat="1" x14ac:dyDescent="0.2">
      <c r="C204" s="77"/>
    </row>
    <row r="205" spans="3:3" s="29" customFormat="1" x14ac:dyDescent="0.2">
      <c r="C205" s="77"/>
    </row>
    <row r="206" spans="3:3" s="29" customFormat="1" x14ac:dyDescent="0.2">
      <c r="C206" s="77"/>
    </row>
    <row r="207" spans="3:3" s="29" customFormat="1" x14ac:dyDescent="0.2">
      <c r="C207" s="77"/>
    </row>
    <row r="208" spans="3:3" s="29" customFormat="1" x14ac:dyDescent="0.2">
      <c r="C208" s="77"/>
    </row>
    <row r="209" spans="3:3" s="29" customFormat="1" x14ac:dyDescent="0.2">
      <c r="C209" s="77"/>
    </row>
    <row r="210" spans="3:3" s="29" customFormat="1" x14ac:dyDescent="0.2">
      <c r="C210" s="77"/>
    </row>
    <row r="211" spans="3:3" s="29" customFormat="1" x14ac:dyDescent="0.2">
      <c r="C211" s="77"/>
    </row>
    <row r="212" spans="3:3" s="29" customFormat="1" x14ac:dyDescent="0.2">
      <c r="C212" s="77"/>
    </row>
    <row r="213" spans="3:3" s="29" customFormat="1" x14ac:dyDescent="0.2">
      <c r="C213" s="77"/>
    </row>
    <row r="214" spans="3:3" s="29" customFormat="1" x14ac:dyDescent="0.2">
      <c r="C214" s="77"/>
    </row>
    <row r="215" spans="3:3" s="29" customFormat="1" x14ac:dyDescent="0.2">
      <c r="C215" s="77"/>
    </row>
    <row r="216" spans="3:3" s="29" customFormat="1" x14ac:dyDescent="0.2">
      <c r="C216" s="77"/>
    </row>
    <row r="217" spans="3:3" s="29" customFormat="1" x14ac:dyDescent="0.2">
      <c r="C217" s="77"/>
    </row>
    <row r="218" spans="3:3" s="29" customFormat="1" x14ac:dyDescent="0.2">
      <c r="C218" s="77"/>
    </row>
    <row r="219" spans="3:3" s="29" customFormat="1" x14ac:dyDescent="0.2">
      <c r="C219" s="77"/>
    </row>
    <row r="220" spans="3:3" s="29" customFormat="1" x14ac:dyDescent="0.2">
      <c r="C220" s="77"/>
    </row>
    <row r="221" spans="3:3" s="29" customFormat="1" x14ac:dyDescent="0.2">
      <c r="C221" s="77"/>
    </row>
    <row r="222" spans="3:3" s="29" customFormat="1" x14ac:dyDescent="0.2">
      <c r="C222" s="77"/>
    </row>
    <row r="223" spans="3:3" s="29" customFormat="1" x14ac:dyDescent="0.2">
      <c r="C223" s="77"/>
    </row>
    <row r="224" spans="3:3" s="29" customFormat="1" x14ac:dyDescent="0.2">
      <c r="C224" s="77"/>
    </row>
    <row r="225" spans="3:3" s="29" customFormat="1" x14ac:dyDescent="0.2">
      <c r="C225" s="77"/>
    </row>
    <row r="226" spans="3:3" s="29" customFormat="1" x14ac:dyDescent="0.2">
      <c r="C226" s="77"/>
    </row>
    <row r="227" spans="3:3" s="29" customFormat="1" x14ac:dyDescent="0.2">
      <c r="C227" s="77"/>
    </row>
    <row r="228" spans="3:3" s="29" customFormat="1" x14ac:dyDescent="0.2">
      <c r="C228" s="77"/>
    </row>
    <row r="229" spans="3:3" s="29" customFormat="1" x14ac:dyDescent="0.2">
      <c r="C229" s="77"/>
    </row>
    <row r="230" spans="3:3" s="29" customFormat="1" x14ac:dyDescent="0.2">
      <c r="C230" s="77"/>
    </row>
    <row r="231" spans="3:3" s="29" customFormat="1" x14ac:dyDescent="0.2">
      <c r="C231" s="77"/>
    </row>
    <row r="232" spans="3:3" s="29" customFormat="1" x14ac:dyDescent="0.2">
      <c r="C232" s="77"/>
    </row>
    <row r="233" spans="3:3" s="29" customFormat="1" x14ac:dyDescent="0.2">
      <c r="C233" s="77"/>
    </row>
    <row r="234" spans="3:3" s="29" customFormat="1" x14ac:dyDescent="0.2">
      <c r="C234" s="77"/>
    </row>
    <row r="235" spans="3:3" s="29" customFormat="1" x14ac:dyDescent="0.2">
      <c r="C235" s="77"/>
    </row>
    <row r="236" spans="3:3" s="29" customFormat="1" x14ac:dyDescent="0.2">
      <c r="C236" s="77"/>
    </row>
    <row r="237" spans="3:3" s="29" customFormat="1" x14ac:dyDescent="0.2">
      <c r="C237" s="77"/>
    </row>
    <row r="238" spans="3:3" s="29" customFormat="1" x14ac:dyDescent="0.2">
      <c r="C238" s="77"/>
    </row>
    <row r="239" spans="3:3" s="29" customFormat="1" x14ac:dyDescent="0.2">
      <c r="C239" s="77"/>
    </row>
    <row r="240" spans="3:3" s="29" customFormat="1" x14ac:dyDescent="0.2">
      <c r="C240" s="77"/>
    </row>
    <row r="241" spans="3:3" s="29" customFormat="1" x14ac:dyDescent="0.2">
      <c r="C241" s="77"/>
    </row>
    <row r="242" spans="3:3" s="29" customFormat="1" x14ac:dyDescent="0.2">
      <c r="C242" s="77"/>
    </row>
    <row r="243" spans="3:3" s="29" customFormat="1" x14ac:dyDescent="0.2">
      <c r="C243" s="77"/>
    </row>
    <row r="244" spans="3:3" s="29" customFormat="1" x14ac:dyDescent="0.2">
      <c r="C244" s="77"/>
    </row>
    <row r="245" spans="3:3" s="29" customFormat="1" x14ac:dyDescent="0.2">
      <c r="C245" s="77"/>
    </row>
    <row r="246" spans="3:3" s="29" customFormat="1" x14ac:dyDescent="0.2">
      <c r="C246" s="77"/>
    </row>
    <row r="247" spans="3:3" s="29" customFormat="1" x14ac:dyDescent="0.2">
      <c r="C247" s="77"/>
    </row>
    <row r="248" spans="3:3" s="29" customFormat="1" x14ac:dyDescent="0.2">
      <c r="C248" s="77"/>
    </row>
    <row r="249" spans="3:3" s="29" customFormat="1" x14ac:dyDescent="0.2">
      <c r="C249" s="77"/>
    </row>
    <row r="250" spans="3:3" s="29" customFormat="1" x14ac:dyDescent="0.2">
      <c r="C250" s="77"/>
    </row>
    <row r="251" spans="3:3" s="29" customFormat="1" x14ac:dyDescent="0.2">
      <c r="C251" s="77"/>
    </row>
    <row r="252" spans="3:3" s="29" customFormat="1" x14ac:dyDescent="0.2">
      <c r="C252" s="77"/>
    </row>
    <row r="253" spans="3:3" s="29" customFormat="1" x14ac:dyDescent="0.2">
      <c r="C253" s="77"/>
    </row>
    <row r="254" spans="3:3" s="29" customFormat="1" x14ac:dyDescent="0.2">
      <c r="C254" s="77"/>
    </row>
    <row r="255" spans="3:3" s="29" customFormat="1" x14ac:dyDescent="0.2">
      <c r="C255" s="77"/>
    </row>
    <row r="256" spans="3:3" s="29" customFormat="1" x14ac:dyDescent="0.2">
      <c r="C256" s="77"/>
    </row>
    <row r="257" spans="3:3" s="29" customFormat="1" x14ac:dyDescent="0.2">
      <c r="C257" s="77"/>
    </row>
    <row r="258" spans="3:3" s="29" customFormat="1" x14ac:dyDescent="0.2">
      <c r="C258" s="77"/>
    </row>
    <row r="259" spans="3:3" s="29" customFormat="1" x14ac:dyDescent="0.2">
      <c r="C259" s="77"/>
    </row>
    <row r="260" spans="3:3" s="29" customFormat="1" x14ac:dyDescent="0.2">
      <c r="C260" s="77"/>
    </row>
    <row r="261" spans="3:3" s="29" customFormat="1" x14ac:dyDescent="0.2">
      <c r="C261" s="77"/>
    </row>
    <row r="262" spans="3:3" s="29" customFormat="1" x14ac:dyDescent="0.2">
      <c r="C262" s="77"/>
    </row>
    <row r="263" spans="3:3" s="29" customFormat="1" x14ac:dyDescent="0.2">
      <c r="C263" s="77"/>
    </row>
    <row r="264" spans="3:3" s="29" customFormat="1" x14ac:dyDescent="0.2">
      <c r="C264" s="77"/>
    </row>
    <row r="265" spans="3:3" s="29" customFormat="1" x14ac:dyDescent="0.2">
      <c r="C265" s="77"/>
    </row>
    <row r="266" spans="3:3" s="29" customFormat="1" x14ac:dyDescent="0.2">
      <c r="C266" s="77"/>
    </row>
    <row r="267" spans="3:3" s="29" customFormat="1" x14ac:dyDescent="0.2">
      <c r="C267" s="77"/>
    </row>
    <row r="268" spans="3:3" s="29" customFormat="1" x14ac:dyDescent="0.2">
      <c r="C268" s="77"/>
    </row>
    <row r="269" spans="3:3" s="29" customFormat="1" x14ac:dyDescent="0.2">
      <c r="C269" s="77"/>
    </row>
    <row r="270" spans="3:3" s="29" customFormat="1" x14ac:dyDescent="0.2">
      <c r="C270" s="77"/>
    </row>
    <row r="271" spans="3:3" s="29" customFormat="1" x14ac:dyDescent="0.2">
      <c r="C271" s="77"/>
    </row>
    <row r="272" spans="3:3" s="29" customFormat="1" x14ac:dyDescent="0.2">
      <c r="C272" s="77"/>
    </row>
    <row r="273" spans="2:9" s="29" customFormat="1" x14ac:dyDescent="0.2">
      <c r="C273" s="77"/>
    </row>
    <row r="274" spans="2:9" s="29" customFormat="1" x14ac:dyDescent="0.2">
      <c r="C274" s="77"/>
    </row>
    <row r="275" spans="2:9" s="29" customFormat="1" x14ac:dyDescent="0.2">
      <c r="C275" s="77"/>
    </row>
    <row r="276" spans="2:9" s="29" customFormat="1" x14ac:dyDescent="0.2">
      <c r="C276" s="77"/>
    </row>
    <row r="277" spans="2:9" s="29" customFormat="1" x14ac:dyDescent="0.2">
      <c r="C277" s="77"/>
    </row>
    <row r="278" spans="2:9" s="29" customFormat="1" x14ac:dyDescent="0.2">
      <c r="C278" s="77"/>
    </row>
    <row r="279" spans="2:9" s="29" customFormat="1" x14ac:dyDescent="0.2">
      <c r="C279" s="77"/>
    </row>
    <row r="280" spans="2:9" s="29" customFormat="1" x14ac:dyDescent="0.2">
      <c r="C280" s="77"/>
    </row>
    <row r="281" spans="2:9" s="29" customFormat="1" x14ac:dyDescent="0.2">
      <c r="C281" s="77"/>
    </row>
    <row r="282" spans="2:9" x14ac:dyDescent="0.2">
      <c r="B282" s="29"/>
      <c r="C282" s="77"/>
      <c r="D282" s="29"/>
      <c r="E282" s="29"/>
      <c r="F282" s="29"/>
      <c r="G282" s="29"/>
      <c r="H282" s="29"/>
      <c r="I282" s="29"/>
    </row>
  </sheetData>
  <sheetProtection algorithmName="SHA-512" hashValue="RG+Ji1aSaANa1/Gpvj3lYE/p61eZ48e8uMUuSywY2D3bJ/BYAecGGHHbok9c+2djBI7ukfxapFNi4+UcNRq3Rw==" saltValue="Cb1s6SBJagQBXXSvi2xXog==" spinCount="100000" sheet="1" objects="1" scenarios="1" formatCells="0" formatColumns="0" formatRows="0"/>
  <mergeCells count="10">
    <mergeCell ref="B24:C24"/>
    <mergeCell ref="B26:C26"/>
    <mergeCell ref="B2:H2"/>
    <mergeCell ref="B4:I4"/>
    <mergeCell ref="B18:C18"/>
    <mergeCell ref="B9:H9"/>
    <mergeCell ref="B11:I11"/>
    <mergeCell ref="B7:I7"/>
    <mergeCell ref="B10:I10"/>
    <mergeCell ref="B22:C22"/>
  </mergeCells>
  <conditionalFormatting sqref="E33:E34">
    <cfRule type="containsText" dxfId="33" priority="10" operator="containsText" text="Introduce value">
      <formula>NOT(ISERROR(SEARCH("Introduce value",#REF!)))</formula>
    </cfRule>
  </conditionalFormatting>
  <conditionalFormatting sqref="G33">
    <cfRule type="containsText" dxfId="32" priority="1" operator="containsText" text="Introduce value">
      <formula>NOT(ISERROR(SEARCH("Introduce value",#REF!)))</formula>
    </cfRule>
  </conditionalFormatting>
  <dataValidations count="1">
    <dataValidation type="list" allowBlank="1" showInputMessage="1" showErrorMessage="1" sqref="C20">
      <formula1>product</formula1>
    </dataValidation>
  </dataValidations>
  <hyperlinks>
    <hyperlink ref="B38" location="'Releases from rubber products'!A1" display="Go to the top of the pag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97"/>
  <sheetViews>
    <sheetView zoomScale="115" zoomScaleNormal="115" workbookViewId="0"/>
  </sheetViews>
  <sheetFormatPr defaultColWidth="8.75" defaultRowHeight="12.75" x14ac:dyDescent="0.2"/>
  <cols>
    <col min="1" max="1" width="1.625" style="29" customWidth="1"/>
    <col min="2" max="3" width="30.625" style="30" customWidth="1"/>
    <col min="4" max="4" width="1.625" style="30" customWidth="1"/>
    <col min="5" max="5" width="20.625" style="30" customWidth="1"/>
    <col min="6" max="6" width="15.625" style="30" customWidth="1"/>
    <col min="7" max="8" width="10.625" style="30" customWidth="1"/>
    <col min="9" max="9" width="40.625" style="30" customWidth="1"/>
    <col min="10" max="27" width="8.75" style="29"/>
    <col min="28" max="16384" width="8.75" style="30"/>
  </cols>
  <sheetData>
    <row r="1" spans="1:67" x14ac:dyDescent="0.2">
      <c r="A1" s="27"/>
      <c r="B1" s="27"/>
      <c r="C1" s="27"/>
      <c r="D1" s="27"/>
      <c r="E1" s="27"/>
      <c r="F1" s="27"/>
      <c r="G1" s="27"/>
      <c r="H1" s="27"/>
      <c r="I1" s="27"/>
    </row>
    <row r="2" spans="1:67" ht="42" customHeight="1" x14ac:dyDescent="0.2">
      <c r="A2" s="27"/>
      <c r="B2" s="157" t="s">
        <v>22</v>
      </c>
      <c r="C2" s="157"/>
      <c r="D2" s="157"/>
      <c r="E2" s="157"/>
      <c r="F2" s="157"/>
      <c r="G2" s="157"/>
      <c r="H2" s="157"/>
      <c r="I2" s="27"/>
    </row>
    <row r="3" spans="1:67" x14ac:dyDescent="0.2">
      <c r="A3" s="27"/>
      <c r="B3" s="31"/>
      <c r="C3" s="31"/>
      <c r="D3" s="31"/>
      <c r="E3" s="27"/>
      <c r="F3" s="27"/>
      <c r="G3" s="27"/>
      <c r="H3" s="27"/>
      <c r="I3" s="27"/>
    </row>
    <row r="4" spans="1:67" ht="42.75" customHeight="1" x14ac:dyDescent="0.2">
      <c r="A4" s="27"/>
      <c r="B4" s="158" t="s">
        <v>60</v>
      </c>
      <c r="C4" s="158"/>
      <c r="D4" s="158"/>
      <c r="E4" s="158"/>
      <c r="F4" s="158"/>
      <c r="G4" s="158"/>
      <c r="H4" s="158"/>
      <c r="I4" s="158"/>
    </row>
    <row r="5" spans="1:67" s="29" customFormat="1" ht="15" x14ac:dyDescent="0.2">
      <c r="A5" s="27"/>
      <c r="B5" s="33"/>
      <c r="C5" s="33"/>
      <c r="D5" s="33"/>
      <c r="E5" s="33"/>
      <c r="F5" s="33"/>
      <c r="G5" s="33"/>
      <c r="H5" s="33"/>
      <c r="I5" s="33"/>
      <c r="J5" s="33"/>
      <c r="K5" s="33"/>
      <c r="L5" s="33"/>
      <c r="M5" s="33"/>
      <c r="N5" s="33"/>
      <c r="O5" s="33"/>
      <c r="P5" s="27"/>
      <c r="Q5" s="27"/>
      <c r="R5" s="27"/>
      <c r="S5" s="27"/>
    </row>
    <row r="6" spans="1:67" s="37" customFormat="1" ht="15" x14ac:dyDescent="0.2">
      <c r="A6" s="35"/>
      <c r="B6" s="36" t="s">
        <v>154</v>
      </c>
      <c r="C6" s="36"/>
      <c r="D6" s="33"/>
      <c r="E6" s="33"/>
      <c r="F6" s="33"/>
      <c r="G6" s="33"/>
      <c r="H6" s="33"/>
      <c r="I6" s="33"/>
      <c r="J6" s="33"/>
      <c r="K6" s="33"/>
      <c r="L6" s="33"/>
      <c r="M6" s="33"/>
      <c r="N6" s="33"/>
      <c r="O6" s="33"/>
      <c r="P6" s="35"/>
      <c r="Q6" s="35"/>
      <c r="R6" s="35"/>
      <c r="S6" s="35"/>
    </row>
    <row r="7" spans="1:67" s="39" customFormat="1" ht="31.5" customHeight="1" x14ac:dyDescent="0.2">
      <c r="A7" s="35"/>
      <c r="B7" s="162" t="s">
        <v>16</v>
      </c>
      <c r="C7" s="162"/>
      <c r="D7" s="162"/>
      <c r="E7" s="162"/>
      <c r="F7" s="162"/>
      <c r="G7" s="162"/>
      <c r="H7" s="162"/>
      <c r="I7" s="162"/>
      <c r="J7" s="38"/>
      <c r="K7" s="38"/>
      <c r="L7" s="38"/>
      <c r="M7" s="38"/>
      <c r="N7" s="38"/>
      <c r="O7" s="38"/>
      <c r="P7" s="35"/>
      <c r="Q7" s="35"/>
      <c r="R7" s="35"/>
      <c r="S7" s="35"/>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row>
    <row r="8" spans="1:67" s="39" customFormat="1" ht="12.75" customHeight="1" x14ac:dyDescent="0.2">
      <c r="A8" s="37"/>
      <c r="B8" s="38"/>
      <c r="C8" s="38"/>
      <c r="D8" s="38"/>
      <c r="E8" s="38"/>
      <c r="F8" s="38"/>
      <c r="G8" s="38"/>
      <c r="H8" s="38"/>
      <c r="I8" s="38"/>
      <c r="J8" s="38"/>
      <c r="K8" s="38"/>
      <c r="L8" s="38"/>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row>
    <row r="9" spans="1:67" s="39" customFormat="1" x14ac:dyDescent="0.2">
      <c r="A9" s="35"/>
      <c r="B9" s="81" t="s">
        <v>8</v>
      </c>
      <c r="C9" s="81"/>
      <c r="D9" s="81"/>
      <c r="E9" s="41"/>
      <c r="F9" s="41"/>
      <c r="G9" s="41"/>
      <c r="H9" s="41"/>
      <c r="I9" s="41"/>
      <c r="J9" s="37"/>
      <c r="K9" s="37"/>
      <c r="L9" s="37"/>
      <c r="M9" s="37"/>
      <c r="N9" s="37"/>
      <c r="O9" s="37"/>
      <c r="P9" s="37"/>
      <c r="Q9" s="37"/>
      <c r="R9" s="37"/>
      <c r="S9" s="37"/>
      <c r="T9" s="37"/>
      <c r="U9" s="37"/>
      <c r="V9" s="37"/>
      <c r="W9" s="37"/>
      <c r="X9" s="37"/>
      <c r="Y9" s="37"/>
      <c r="Z9" s="37"/>
      <c r="AA9" s="37"/>
    </row>
    <row r="10" spans="1:67" s="39" customFormat="1" ht="42" customHeight="1" x14ac:dyDescent="0.2">
      <c r="A10" s="35"/>
      <c r="B10" s="161" t="s">
        <v>112</v>
      </c>
      <c r="C10" s="161"/>
      <c r="D10" s="161"/>
      <c r="E10" s="161"/>
      <c r="F10" s="161"/>
      <c r="G10" s="161"/>
      <c r="H10" s="161"/>
      <c r="I10" s="161"/>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row>
    <row r="11" spans="1:67" s="39" customFormat="1" x14ac:dyDescent="0.2">
      <c r="A11" s="35"/>
      <c r="B11" s="161" t="s">
        <v>155</v>
      </c>
      <c r="C11" s="161"/>
      <c r="D11" s="161"/>
      <c r="E11" s="161"/>
      <c r="F11" s="161"/>
      <c r="G11" s="161"/>
      <c r="H11" s="161"/>
      <c r="I11" s="161"/>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row>
    <row r="12" spans="1:67" s="39" customFormat="1" x14ac:dyDescent="0.2">
      <c r="A12" s="35"/>
      <c r="B12" s="161" t="s">
        <v>111</v>
      </c>
      <c r="C12" s="161"/>
      <c r="D12" s="161"/>
      <c r="E12" s="161"/>
      <c r="F12" s="161"/>
      <c r="G12" s="161"/>
      <c r="H12" s="161"/>
      <c r="I12" s="161"/>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row>
    <row r="13" spans="1:67" x14ac:dyDescent="0.2">
      <c r="A13" s="27"/>
      <c r="B13" s="27"/>
      <c r="C13" s="27"/>
      <c r="D13" s="27"/>
      <c r="E13" s="27"/>
      <c r="F13" s="27"/>
      <c r="G13" s="27"/>
      <c r="H13" s="27"/>
      <c r="I13" s="27"/>
    </row>
    <row r="14" spans="1:67" s="29" customFormat="1" ht="15" x14ac:dyDescent="0.2">
      <c r="A14" s="27"/>
      <c r="B14" s="42" t="s">
        <v>0</v>
      </c>
      <c r="C14" s="42"/>
      <c r="D14" s="42"/>
      <c r="E14" s="44"/>
      <c r="F14" s="44"/>
      <c r="G14" s="44"/>
      <c r="H14" s="44"/>
      <c r="I14" s="45"/>
    </row>
    <row r="15" spans="1:67" s="29" customFormat="1" x14ac:dyDescent="0.2">
      <c r="A15" s="27"/>
      <c r="B15" s="46"/>
      <c r="C15" s="46"/>
      <c r="D15" s="46"/>
      <c r="E15" s="46"/>
      <c r="F15" s="46"/>
      <c r="G15" s="46"/>
      <c r="H15" s="46"/>
      <c r="I15" s="48"/>
    </row>
    <row r="16" spans="1:67" s="29" customFormat="1" ht="15" x14ac:dyDescent="0.2">
      <c r="A16" s="27"/>
      <c r="B16" s="49" t="s">
        <v>2</v>
      </c>
      <c r="C16" s="49"/>
      <c r="D16" s="49"/>
      <c r="E16" s="51" t="s">
        <v>4</v>
      </c>
      <c r="F16" s="52" t="s">
        <v>6</v>
      </c>
      <c r="G16" s="52" t="s">
        <v>3</v>
      </c>
      <c r="H16" s="52" t="s">
        <v>10</v>
      </c>
      <c r="I16" s="51" t="s">
        <v>17</v>
      </c>
    </row>
    <row r="17" spans="1:15" s="29" customFormat="1" x14ac:dyDescent="0.2">
      <c r="A17" s="27"/>
      <c r="B17" s="49"/>
      <c r="C17" s="49"/>
      <c r="D17" s="49"/>
      <c r="E17" s="51"/>
      <c r="F17" s="52"/>
      <c r="G17" s="52"/>
      <c r="H17" s="52"/>
      <c r="I17" s="51"/>
    </row>
    <row r="18" spans="1:15" s="29" customFormat="1" x14ac:dyDescent="0.2">
      <c r="A18" s="27"/>
      <c r="B18" s="82" t="s">
        <v>153</v>
      </c>
      <c r="C18" s="83"/>
      <c r="D18" s="53"/>
      <c r="E18" s="54"/>
      <c r="F18" s="55"/>
      <c r="G18" s="47"/>
      <c r="H18" s="47"/>
      <c r="I18" s="54"/>
    </row>
    <row r="19" spans="1:15" s="29" customFormat="1" ht="13.5" thickBot="1" x14ac:dyDescent="0.25">
      <c r="A19" s="27"/>
      <c r="B19" s="84"/>
      <c r="C19" s="50"/>
      <c r="D19" s="53"/>
      <c r="E19" s="54"/>
      <c r="F19" s="55"/>
      <c r="G19" s="47"/>
      <c r="H19" s="47"/>
      <c r="I19" s="54"/>
    </row>
    <row r="20" spans="1:15" s="29" customFormat="1" ht="29.25" customHeight="1" thickTop="1" thickBot="1" x14ac:dyDescent="0.25">
      <c r="A20" s="27"/>
      <c r="B20" s="57" t="s">
        <v>47</v>
      </c>
      <c r="C20" s="58" t="s">
        <v>83</v>
      </c>
      <c r="D20" s="53"/>
      <c r="E20" s="54" t="s">
        <v>61</v>
      </c>
      <c r="F20" s="85" t="str">
        <f>INDEX('Pick-lists &amp; Defaults'!D27:D45,MATCH(C20,polymer,0))</f>
        <v>??</v>
      </c>
      <c r="G20" s="47" t="s">
        <v>18</v>
      </c>
      <c r="H20" s="47" t="s">
        <v>62</v>
      </c>
      <c r="I20" s="54" t="s">
        <v>160</v>
      </c>
    </row>
    <row r="21" spans="1:15" s="29" customFormat="1" ht="13.5" thickTop="1" x14ac:dyDescent="0.2">
      <c r="A21" s="27"/>
      <c r="B21" s="49"/>
      <c r="C21" s="50"/>
      <c r="D21" s="49"/>
      <c r="E21" s="51"/>
      <c r="F21" s="52"/>
      <c r="G21" s="52"/>
      <c r="H21" s="52"/>
      <c r="I21" s="51"/>
    </row>
    <row r="22" spans="1:15" s="37" customFormat="1" ht="30.75" customHeight="1" x14ac:dyDescent="0.2">
      <c r="A22" s="35"/>
      <c r="B22" s="163" t="s">
        <v>80</v>
      </c>
      <c r="C22" s="163"/>
      <c r="D22" s="53"/>
      <c r="E22" s="54" t="s">
        <v>61</v>
      </c>
      <c r="F22" s="59"/>
      <c r="G22" s="47" t="s">
        <v>18</v>
      </c>
      <c r="H22" s="47" t="s">
        <v>44</v>
      </c>
      <c r="I22" s="54"/>
    </row>
    <row r="23" spans="1:15" s="29" customFormat="1" x14ac:dyDescent="0.2">
      <c r="A23" s="27"/>
      <c r="B23" s="53"/>
      <c r="C23" s="50"/>
      <c r="D23" s="53"/>
      <c r="E23" s="54"/>
      <c r="F23" s="55"/>
      <c r="G23" s="47"/>
      <c r="H23" s="47"/>
      <c r="I23" s="54"/>
    </row>
    <row r="24" spans="1:15" s="29" customFormat="1" ht="14.25" x14ac:dyDescent="0.2">
      <c r="A24" s="27"/>
      <c r="B24" s="156" t="s">
        <v>63</v>
      </c>
      <c r="C24" s="156"/>
      <c r="D24" s="57"/>
      <c r="E24" s="57" t="s">
        <v>49</v>
      </c>
      <c r="F24" s="59"/>
      <c r="G24" s="61" t="s">
        <v>5</v>
      </c>
      <c r="H24" s="61" t="s">
        <v>44</v>
      </c>
      <c r="I24" s="57"/>
    </row>
    <row r="25" spans="1:15" s="29" customFormat="1" ht="3" customHeight="1" x14ac:dyDescent="0.2">
      <c r="A25" s="27"/>
      <c r="B25" s="57"/>
      <c r="C25" s="57"/>
      <c r="D25" s="57"/>
      <c r="E25" s="57"/>
      <c r="F25" s="57"/>
      <c r="G25" s="61"/>
      <c r="H25" s="61"/>
      <c r="I25" s="57"/>
      <c r="J25" s="35"/>
      <c r="K25" s="62"/>
      <c r="L25" s="62"/>
      <c r="M25" s="27"/>
      <c r="N25" s="27"/>
      <c r="O25" s="27"/>
    </row>
    <row r="26" spans="1:15" s="29" customFormat="1" ht="14.25" x14ac:dyDescent="0.2">
      <c r="A26" s="27"/>
      <c r="B26" s="156" t="s">
        <v>64</v>
      </c>
      <c r="C26" s="156"/>
      <c r="D26" s="57"/>
      <c r="E26" s="57" t="s">
        <v>72</v>
      </c>
      <c r="F26" s="59"/>
      <c r="G26" s="61" t="s">
        <v>5</v>
      </c>
      <c r="H26" s="61" t="s">
        <v>21</v>
      </c>
      <c r="I26" s="57" t="s">
        <v>104</v>
      </c>
      <c r="J26" s="35"/>
      <c r="K26" s="62"/>
      <c r="L26" s="62"/>
      <c r="M26" s="27"/>
      <c r="N26" s="27"/>
      <c r="O26" s="27"/>
    </row>
    <row r="27" spans="1:15" s="29" customFormat="1" ht="3" customHeight="1" x14ac:dyDescent="0.2">
      <c r="A27" s="27"/>
      <c r="B27" s="57"/>
      <c r="C27" s="57"/>
      <c r="D27" s="57"/>
      <c r="E27" s="57"/>
      <c r="F27" s="57"/>
      <c r="G27" s="61"/>
      <c r="H27" s="61"/>
      <c r="I27" s="57"/>
      <c r="J27" s="35"/>
      <c r="K27" s="62"/>
      <c r="L27" s="62"/>
      <c r="M27" s="27"/>
      <c r="N27" s="27"/>
      <c r="O27" s="27"/>
    </row>
    <row r="28" spans="1:15" s="29" customFormat="1" ht="14.25" x14ac:dyDescent="0.2">
      <c r="A28" s="27"/>
      <c r="B28" s="156" t="s">
        <v>65</v>
      </c>
      <c r="C28" s="156"/>
      <c r="D28" s="57"/>
      <c r="E28" s="57" t="s">
        <v>73</v>
      </c>
      <c r="F28" s="59"/>
      <c r="G28" s="61" t="s">
        <v>5</v>
      </c>
      <c r="H28" s="61" t="s">
        <v>21</v>
      </c>
      <c r="I28" s="57" t="s">
        <v>104</v>
      </c>
      <c r="J28" s="35"/>
      <c r="K28" s="62"/>
      <c r="L28" s="62"/>
      <c r="M28" s="27"/>
      <c r="N28" s="27"/>
      <c r="O28" s="27"/>
    </row>
    <row r="29" spans="1:15" s="29" customFormat="1" ht="3" customHeight="1" x14ac:dyDescent="0.2">
      <c r="A29" s="27"/>
      <c r="B29" s="57"/>
      <c r="C29" s="57"/>
      <c r="D29" s="57"/>
      <c r="E29" s="57"/>
      <c r="F29" s="57"/>
      <c r="G29" s="61"/>
      <c r="H29" s="61"/>
      <c r="I29" s="57"/>
      <c r="J29" s="35"/>
      <c r="K29" s="62"/>
      <c r="L29" s="62"/>
      <c r="M29" s="27"/>
      <c r="N29" s="27"/>
      <c r="O29" s="27"/>
    </row>
    <row r="30" spans="1:15" s="29" customFormat="1" ht="14.25" x14ac:dyDescent="0.2">
      <c r="A30" s="27"/>
      <c r="B30" s="156" t="s">
        <v>66</v>
      </c>
      <c r="C30" s="156"/>
      <c r="D30" s="57"/>
      <c r="E30" s="57" t="s">
        <v>74</v>
      </c>
      <c r="F30" s="59"/>
      <c r="G30" s="61" t="s">
        <v>5</v>
      </c>
      <c r="H30" s="61" t="s">
        <v>21</v>
      </c>
      <c r="I30" s="57" t="s">
        <v>104</v>
      </c>
      <c r="J30" s="35"/>
      <c r="K30" s="62"/>
      <c r="L30" s="62"/>
      <c r="M30" s="27"/>
      <c r="N30" s="27"/>
      <c r="O30" s="27"/>
    </row>
    <row r="31" spans="1:15" s="29" customFormat="1" ht="3" customHeight="1" x14ac:dyDescent="0.2">
      <c r="A31" s="27"/>
      <c r="B31" s="57"/>
      <c r="C31" s="57"/>
      <c r="D31" s="57"/>
      <c r="E31" s="57"/>
      <c r="F31" s="57"/>
      <c r="G31" s="61"/>
      <c r="H31" s="61"/>
      <c r="I31" s="57"/>
      <c r="J31" s="35"/>
      <c r="K31" s="62"/>
      <c r="L31" s="62"/>
      <c r="M31" s="27"/>
      <c r="N31" s="27"/>
      <c r="O31" s="27"/>
    </row>
    <row r="32" spans="1:15" s="29" customFormat="1" ht="14.25" x14ac:dyDescent="0.2">
      <c r="A32" s="27"/>
      <c r="B32" s="156" t="s">
        <v>67</v>
      </c>
      <c r="C32" s="156"/>
      <c r="D32" s="57"/>
      <c r="E32" s="57" t="s">
        <v>77</v>
      </c>
      <c r="F32" s="59"/>
      <c r="G32" s="61" t="s">
        <v>5</v>
      </c>
      <c r="H32" s="61" t="s">
        <v>21</v>
      </c>
      <c r="I32" s="57" t="s">
        <v>104</v>
      </c>
      <c r="J32" s="35"/>
      <c r="K32" s="62"/>
      <c r="L32" s="62"/>
      <c r="M32" s="27"/>
      <c r="N32" s="27"/>
      <c r="O32" s="27"/>
    </row>
    <row r="33" spans="1:15" s="29" customFormat="1" ht="3" customHeight="1" x14ac:dyDescent="0.2">
      <c r="A33" s="27"/>
      <c r="B33" s="57"/>
      <c r="C33" s="57"/>
      <c r="D33" s="57"/>
      <c r="E33" s="57"/>
      <c r="F33" s="57"/>
      <c r="G33" s="61"/>
      <c r="H33" s="61"/>
      <c r="I33" s="57"/>
      <c r="J33" s="35"/>
      <c r="K33" s="62"/>
      <c r="L33" s="62"/>
      <c r="M33" s="27"/>
      <c r="N33" s="27"/>
      <c r="O33" s="27"/>
    </row>
    <row r="34" spans="1:15" s="29" customFormat="1" ht="14.25" x14ac:dyDescent="0.2">
      <c r="A34" s="27"/>
      <c r="B34" s="156" t="s">
        <v>68</v>
      </c>
      <c r="C34" s="156"/>
      <c r="D34" s="57"/>
      <c r="E34" s="57" t="s">
        <v>75</v>
      </c>
      <c r="F34" s="59"/>
      <c r="G34" s="61" t="s">
        <v>5</v>
      </c>
      <c r="H34" s="61" t="s">
        <v>21</v>
      </c>
      <c r="I34" s="57" t="s">
        <v>104</v>
      </c>
      <c r="J34" s="35"/>
      <c r="K34" s="62"/>
      <c r="L34" s="62"/>
      <c r="M34" s="27"/>
      <c r="N34" s="27"/>
      <c r="O34" s="27"/>
    </row>
    <row r="35" spans="1:15" s="29" customFormat="1" ht="3" customHeight="1" x14ac:dyDescent="0.2">
      <c r="A35" s="27"/>
      <c r="B35" s="57"/>
      <c r="C35" s="57"/>
      <c r="D35" s="57"/>
      <c r="E35" s="57"/>
      <c r="F35" s="57"/>
      <c r="G35" s="61"/>
      <c r="H35" s="61"/>
      <c r="I35" s="57"/>
      <c r="J35" s="35"/>
      <c r="K35" s="62"/>
      <c r="L35" s="62"/>
      <c r="M35" s="27"/>
      <c r="N35" s="27"/>
      <c r="O35" s="27"/>
    </row>
    <row r="36" spans="1:15" s="29" customFormat="1" ht="14.25" x14ac:dyDescent="0.2">
      <c r="A36" s="27"/>
      <c r="B36" s="156" t="s">
        <v>69</v>
      </c>
      <c r="C36" s="156"/>
      <c r="D36" s="57"/>
      <c r="E36" s="57" t="s">
        <v>78</v>
      </c>
      <c r="F36" s="59"/>
      <c r="G36" s="61" t="s">
        <v>5</v>
      </c>
      <c r="H36" s="61" t="s">
        <v>21</v>
      </c>
      <c r="I36" s="57" t="s">
        <v>104</v>
      </c>
      <c r="J36" s="35"/>
      <c r="K36" s="62"/>
      <c r="L36" s="62"/>
      <c r="M36" s="27"/>
      <c r="N36" s="27"/>
      <c r="O36" s="27"/>
    </row>
    <row r="37" spans="1:15" s="29" customFormat="1" ht="3" customHeight="1" x14ac:dyDescent="0.2">
      <c r="A37" s="27"/>
      <c r="B37" s="57"/>
      <c r="C37" s="57"/>
      <c r="D37" s="57"/>
      <c r="E37" s="57"/>
      <c r="F37" s="57"/>
      <c r="G37" s="61"/>
      <c r="H37" s="61"/>
      <c r="I37" s="57"/>
      <c r="J37" s="35"/>
      <c r="K37" s="62"/>
      <c r="L37" s="62"/>
      <c r="M37" s="27"/>
      <c r="N37" s="27"/>
      <c r="O37" s="27"/>
    </row>
    <row r="38" spans="1:15" s="29" customFormat="1" ht="27" customHeight="1" x14ac:dyDescent="0.2">
      <c r="A38" s="27"/>
      <c r="B38" s="156" t="s">
        <v>70</v>
      </c>
      <c r="C38" s="156"/>
      <c r="D38" s="57"/>
      <c r="E38" s="57" t="s">
        <v>76</v>
      </c>
      <c r="F38" s="80" t="str">
        <f>IF(OR(ISNUMBER(Fhandl_air),ISNUMBER(Fcomp_air),ISNUMBER(Fconv_air)),Fhandl_air+Fcomp_air+Fconv_air,"??")</f>
        <v>??</v>
      </c>
      <c r="G38" s="61" t="s">
        <v>5</v>
      </c>
      <c r="H38" s="61" t="s">
        <v>7</v>
      </c>
      <c r="I38" s="57" t="s">
        <v>105</v>
      </c>
      <c r="J38" s="35"/>
      <c r="K38" s="62"/>
      <c r="L38" s="62"/>
      <c r="M38" s="27"/>
      <c r="N38" s="27"/>
      <c r="O38" s="27"/>
    </row>
    <row r="39" spans="1:15" s="29" customFormat="1" ht="3" customHeight="1" x14ac:dyDescent="0.2">
      <c r="A39" s="27"/>
      <c r="B39" s="57"/>
      <c r="C39" s="57"/>
      <c r="D39" s="57"/>
      <c r="E39" s="57"/>
      <c r="F39" s="57"/>
      <c r="G39" s="61"/>
      <c r="H39" s="61"/>
      <c r="I39" s="57"/>
      <c r="J39" s="35"/>
      <c r="K39" s="62"/>
      <c r="L39" s="62"/>
      <c r="M39" s="27"/>
      <c r="N39" s="27"/>
      <c r="O39" s="27"/>
    </row>
    <row r="40" spans="1:15" s="29" customFormat="1" ht="28.5" x14ac:dyDescent="0.2">
      <c r="A40" s="27"/>
      <c r="B40" s="156" t="s">
        <v>71</v>
      </c>
      <c r="C40" s="156"/>
      <c r="D40" s="57"/>
      <c r="E40" s="57" t="s">
        <v>79</v>
      </c>
      <c r="F40" s="80" t="str">
        <f>IF(OR(ISNUMBER(Fhandl_water),ISNUMBER(Fcomp_water),ISNUMBER(Fconv_water)),Fhandl_water+Fcomp_water+Fconv_water,"??")</f>
        <v>??</v>
      </c>
      <c r="G40" s="61" t="s">
        <v>5</v>
      </c>
      <c r="H40" s="61" t="s">
        <v>7</v>
      </c>
      <c r="I40" s="57" t="s">
        <v>106</v>
      </c>
      <c r="J40" s="35"/>
      <c r="K40" s="62"/>
      <c r="L40" s="62"/>
      <c r="M40" s="27"/>
      <c r="N40" s="27"/>
      <c r="O40" s="27"/>
    </row>
    <row r="41" spans="1:15" s="29" customFormat="1" x14ac:dyDescent="0.2">
      <c r="A41" s="27"/>
      <c r="B41" s="57"/>
      <c r="C41" s="57"/>
      <c r="D41" s="57"/>
      <c r="E41" s="57"/>
      <c r="F41" s="57"/>
      <c r="G41" s="61"/>
      <c r="H41" s="61"/>
      <c r="I41" s="57"/>
      <c r="J41" s="35"/>
      <c r="K41" s="62"/>
      <c r="L41" s="62"/>
      <c r="M41" s="27"/>
      <c r="N41" s="27"/>
      <c r="O41" s="27"/>
    </row>
    <row r="42" spans="1:15" s="29" customFormat="1" ht="15" x14ac:dyDescent="0.2">
      <c r="A42" s="27"/>
      <c r="B42" s="42" t="s">
        <v>1</v>
      </c>
      <c r="C42" s="42"/>
      <c r="D42" s="42"/>
      <c r="E42" s="44"/>
      <c r="F42" s="44"/>
      <c r="G42" s="44"/>
      <c r="H42" s="44"/>
      <c r="I42" s="45"/>
      <c r="J42" s="35"/>
      <c r="K42" s="62"/>
      <c r="L42" s="62"/>
      <c r="M42" s="27"/>
      <c r="N42" s="27"/>
      <c r="O42" s="27"/>
    </row>
    <row r="43" spans="1:15" s="29" customFormat="1" x14ac:dyDescent="0.2">
      <c r="A43" s="27"/>
      <c r="B43" s="46"/>
      <c r="C43" s="46"/>
      <c r="D43" s="46"/>
      <c r="E43" s="46"/>
      <c r="F43" s="46"/>
      <c r="G43" s="46"/>
      <c r="H43" s="46"/>
      <c r="I43" s="48"/>
      <c r="J43" s="35"/>
      <c r="K43" s="62"/>
      <c r="L43" s="62"/>
      <c r="M43" s="27"/>
      <c r="N43" s="27"/>
      <c r="O43" s="27"/>
    </row>
    <row r="44" spans="1:15" s="29" customFormat="1" ht="15" x14ac:dyDescent="0.2">
      <c r="A44" s="27"/>
      <c r="B44" s="49" t="s">
        <v>2</v>
      </c>
      <c r="C44" s="49"/>
      <c r="D44" s="49"/>
      <c r="E44" s="51" t="s">
        <v>4</v>
      </c>
      <c r="F44" s="52" t="s">
        <v>6</v>
      </c>
      <c r="G44" s="52" t="s">
        <v>3</v>
      </c>
      <c r="H44" s="52" t="s">
        <v>10</v>
      </c>
      <c r="I44" s="51" t="s">
        <v>17</v>
      </c>
      <c r="J44" s="35"/>
      <c r="K44" s="62"/>
      <c r="L44" s="62"/>
      <c r="M44" s="27"/>
      <c r="N44" s="27"/>
      <c r="O44" s="27"/>
    </row>
    <row r="45" spans="1:15" s="29" customFormat="1" x14ac:dyDescent="0.2">
      <c r="A45" s="27"/>
      <c r="B45" s="49"/>
      <c r="C45" s="49"/>
      <c r="D45" s="49"/>
      <c r="E45" s="51"/>
      <c r="F45" s="52"/>
      <c r="G45" s="52"/>
      <c r="H45" s="52"/>
      <c r="I45" s="51"/>
      <c r="J45" s="35"/>
      <c r="K45" s="62"/>
      <c r="L45" s="62"/>
      <c r="M45" s="27"/>
      <c r="N45" s="27"/>
      <c r="O45" s="27"/>
    </row>
    <row r="46" spans="1:15" s="29" customFormat="1" ht="28.5" x14ac:dyDescent="0.2">
      <c r="A46" s="27"/>
      <c r="B46" s="164" t="s">
        <v>107</v>
      </c>
      <c r="C46" s="164"/>
      <c r="D46" s="53"/>
      <c r="E46" s="54" t="s">
        <v>109</v>
      </c>
      <c r="F46" s="80" t="str">
        <f>IF(AND(ISNUMBER(TONNAGE_default),ISNUMBER(Fa.i.),ISNUMBER(Fmanuf_air)), TONNAGE_default*Fa.i.*Fmanuf_air,IF(AND(ISNUMBER(TONNAGE_set),ISNUMBER(Fa.i.),ISNUMBER(Fmanuf_air)), TONNAGE_set*Fa.i.*Fmanuf_air,"??"))</f>
        <v>??</v>
      </c>
      <c r="G46" s="47" t="s">
        <v>18</v>
      </c>
      <c r="H46" s="47" t="s">
        <v>7</v>
      </c>
      <c r="I46" s="64" t="s">
        <v>125</v>
      </c>
      <c r="J46" s="35"/>
      <c r="K46" s="62"/>
      <c r="L46" s="62"/>
      <c r="M46" s="27"/>
      <c r="N46" s="27"/>
      <c r="O46" s="27"/>
    </row>
    <row r="47" spans="1:15" s="29" customFormat="1" ht="3" customHeight="1" x14ac:dyDescent="0.2">
      <c r="A47" s="27"/>
      <c r="B47" s="54"/>
      <c r="C47" s="54"/>
      <c r="D47" s="53"/>
      <c r="E47" s="54"/>
      <c r="F47" s="55"/>
      <c r="G47" s="47"/>
      <c r="H47" s="47"/>
      <c r="I47" s="65"/>
      <c r="J47" s="35"/>
      <c r="K47" s="62"/>
      <c r="L47" s="62"/>
      <c r="M47" s="27"/>
      <c r="N47" s="27"/>
      <c r="O47" s="27"/>
    </row>
    <row r="48" spans="1:15" s="29" customFormat="1" ht="28.5" x14ac:dyDescent="0.2">
      <c r="A48" s="27"/>
      <c r="B48" s="156" t="s">
        <v>108</v>
      </c>
      <c r="C48" s="156"/>
      <c r="D48" s="53"/>
      <c r="E48" s="54" t="s">
        <v>110</v>
      </c>
      <c r="F48" s="80" t="str">
        <f>IF(AND(ISNUMBER(TONNAGE_default),ISNUMBER(Fa.i.),ISNUMBER(Fmanuf_water)), TONNAGE_default*Fa.i.*Fmanuf_water,IF(AND(ISNUMBER(TONNAGE_set),ISNUMBER(Fa.i.),ISNUMBER(Fmanuf_water)), TONNAGE_set*Fa.i.*Fmanuf_water,"??"))</f>
        <v>??</v>
      </c>
      <c r="G48" s="47" t="s">
        <v>18</v>
      </c>
      <c r="H48" s="47" t="s">
        <v>7</v>
      </c>
      <c r="I48" s="64" t="s">
        <v>126</v>
      </c>
      <c r="J48" s="35"/>
      <c r="K48" s="62"/>
      <c r="L48" s="62"/>
      <c r="M48" s="27"/>
      <c r="N48" s="27"/>
      <c r="O48" s="27"/>
    </row>
    <row r="49" spans="1:15" s="29" customFormat="1" x14ac:dyDescent="0.2">
      <c r="A49" s="27"/>
      <c r="B49" s="54"/>
      <c r="C49" s="54"/>
      <c r="D49" s="53"/>
      <c r="E49" s="54"/>
      <c r="F49" s="55"/>
      <c r="G49" s="47"/>
      <c r="H49" s="47"/>
      <c r="I49" s="65"/>
      <c r="J49" s="35"/>
      <c r="K49" s="62"/>
      <c r="L49" s="62"/>
      <c r="M49" s="27"/>
      <c r="N49" s="27"/>
      <c r="O49" s="27"/>
    </row>
    <row r="50" spans="1:15" s="29" customFormat="1" x14ac:dyDescent="0.2">
      <c r="A50" s="27"/>
      <c r="B50" s="68" t="s">
        <v>11</v>
      </c>
      <c r="C50" s="68"/>
      <c r="D50" s="68"/>
      <c r="E50" s="27"/>
      <c r="F50" s="27"/>
      <c r="G50" s="27"/>
      <c r="H50" s="27"/>
      <c r="I50" s="70"/>
    </row>
    <row r="51" spans="1:15" s="75" customFormat="1" x14ac:dyDescent="0.2">
      <c r="A51" s="71"/>
      <c r="B51" s="68"/>
      <c r="C51" s="68"/>
      <c r="D51" s="73"/>
      <c r="E51" s="71"/>
      <c r="F51" s="71"/>
      <c r="G51" s="71"/>
      <c r="H51" s="71"/>
      <c r="I51" s="74"/>
    </row>
    <row r="52" spans="1:15" s="75" customFormat="1" x14ac:dyDescent="0.2">
      <c r="B52" s="150" t="s">
        <v>252</v>
      </c>
      <c r="C52" s="73"/>
    </row>
    <row r="53" spans="1:15" s="75" customFormat="1" x14ac:dyDescent="0.2">
      <c r="B53" s="73"/>
      <c r="C53" s="73"/>
    </row>
    <row r="54" spans="1:15" s="75" customFormat="1" x14ac:dyDescent="0.2"/>
    <row r="55" spans="1:15" s="29" customFormat="1" x14ac:dyDescent="0.2"/>
    <row r="56" spans="1:15" s="29" customFormat="1" x14ac:dyDescent="0.2"/>
    <row r="57" spans="1:15" s="29" customFormat="1" x14ac:dyDescent="0.2"/>
    <row r="58" spans="1:15" s="29" customFormat="1" x14ac:dyDescent="0.2"/>
    <row r="59" spans="1:15" s="29" customFormat="1" x14ac:dyDescent="0.2"/>
    <row r="60" spans="1:15" s="29" customFormat="1" x14ac:dyDescent="0.2"/>
    <row r="61" spans="1:15" s="29" customFormat="1" x14ac:dyDescent="0.2"/>
    <row r="62" spans="1:15" s="29" customFormat="1" x14ac:dyDescent="0.2"/>
    <row r="63" spans="1:15" s="29" customFormat="1" x14ac:dyDescent="0.2"/>
    <row r="64" spans="1:15" s="29" customFormat="1" x14ac:dyDescent="0.2"/>
    <row r="65" s="29" customFormat="1" x14ac:dyDescent="0.2"/>
    <row r="66" s="29" customFormat="1" x14ac:dyDescent="0.2"/>
    <row r="67" s="29" customFormat="1" x14ac:dyDescent="0.2"/>
    <row r="68" s="29" customFormat="1" x14ac:dyDescent="0.2"/>
    <row r="69" s="29" customFormat="1" x14ac:dyDescent="0.2"/>
    <row r="70" s="29" customFormat="1" x14ac:dyDescent="0.2"/>
    <row r="71" s="29" customFormat="1" x14ac:dyDescent="0.2"/>
    <row r="72" s="29" customFormat="1" x14ac:dyDescent="0.2"/>
    <row r="73" s="29" customFormat="1" x14ac:dyDescent="0.2"/>
    <row r="74" s="29" customFormat="1" x14ac:dyDescent="0.2"/>
    <row r="75" s="29" customFormat="1" x14ac:dyDescent="0.2"/>
    <row r="76" s="29" customFormat="1" x14ac:dyDescent="0.2"/>
    <row r="77" s="29" customFormat="1" x14ac:dyDescent="0.2"/>
    <row r="78" s="29" customFormat="1" x14ac:dyDescent="0.2"/>
    <row r="79" s="29" customFormat="1" x14ac:dyDescent="0.2"/>
    <row r="80" s="29" customFormat="1" x14ac:dyDescent="0.2"/>
    <row r="81" s="29" customFormat="1" x14ac:dyDescent="0.2"/>
    <row r="82" s="29" customFormat="1" x14ac:dyDescent="0.2"/>
    <row r="83" s="29" customFormat="1" x14ac:dyDescent="0.2"/>
    <row r="84" s="29" customFormat="1" x14ac:dyDescent="0.2"/>
    <row r="85" s="29" customFormat="1" x14ac:dyDescent="0.2"/>
    <row r="86" s="29" customFormat="1" x14ac:dyDescent="0.2"/>
    <row r="87" s="29" customFormat="1" x14ac:dyDescent="0.2"/>
    <row r="88" s="29" customFormat="1" x14ac:dyDescent="0.2"/>
    <row r="89" s="29" customFormat="1" x14ac:dyDescent="0.2"/>
    <row r="90" s="29" customFormat="1" x14ac:dyDescent="0.2"/>
    <row r="91" s="29" customFormat="1" x14ac:dyDescent="0.2"/>
    <row r="92" s="29" customFormat="1" x14ac:dyDescent="0.2"/>
    <row r="93" s="29" customFormat="1" x14ac:dyDescent="0.2"/>
    <row r="94" s="29" customFormat="1" x14ac:dyDescent="0.2"/>
    <row r="95" s="29" customFormat="1" x14ac:dyDescent="0.2"/>
    <row r="96" s="29" customFormat="1" x14ac:dyDescent="0.2"/>
    <row r="97" s="29" customFormat="1" x14ac:dyDescent="0.2"/>
    <row r="98" s="29" customFormat="1" x14ac:dyDescent="0.2"/>
    <row r="99" s="29" customFormat="1" x14ac:dyDescent="0.2"/>
    <row r="100" s="29" customFormat="1" x14ac:dyDescent="0.2"/>
    <row r="101" s="29" customFormat="1" x14ac:dyDescent="0.2"/>
    <row r="102" s="29" customFormat="1" x14ac:dyDescent="0.2"/>
    <row r="103" s="29" customFormat="1" x14ac:dyDescent="0.2"/>
    <row r="104" s="29" customFormat="1" x14ac:dyDescent="0.2"/>
    <row r="105" s="29" customFormat="1" x14ac:dyDescent="0.2"/>
    <row r="106" s="29" customFormat="1" x14ac:dyDescent="0.2"/>
    <row r="107" s="29" customFormat="1" x14ac:dyDescent="0.2"/>
    <row r="108" s="29" customFormat="1" x14ac:dyDescent="0.2"/>
    <row r="109" s="29" customFormat="1" x14ac:dyDescent="0.2"/>
    <row r="110" s="29" customFormat="1" x14ac:dyDescent="0.2"/>
    <row r="111" s="29" customFormat="1" x14ac:dyDescent="0.2"/>
    <row r="112" s="29" customFormat="1" x14ac:dyDescent="0.2"/>
    <row r="113" s="29" customFormat="1" x14ac:dyDescent="0.2"/>
    <row r="114" s="29" customFormat="1" x14ac:dyDescent="0.2"/>
    <row r="115" s="29" customFormat="1" x14ac:dyDescent="0.2"/>
    <row r="116" s="29" customFormat="1" x14ac:dyDescent="0.2"/>
    <row r="117" s="29" customFormat="1" x14ac:dyDescent="0.2"/>
    <row r="118" s="29" customFormat="1" x14ac:dyDescent="0.2"/>
    <row r="119" s="29" customFormat="1" x14ac:dyDescent="0.2"/>
    <row r="120" s="29" customFormat="1" x14ac:dyDescent="0.2"/>
    <row r="121" s="29" customFormat="1" x14ac:dyDescent="0.2"/>
    <row r="122" s="29" customFormat="1" x14ac:dyDescent="0.2"/>
    <row r="123" s="29" customFormat="1" x14ac:dyDescent="0.2"/>
    <row r="124" s="29" customFormat="1" x14ac:dyDescent="0.2"/>
    <row r="125" s="29" customFormat="1" x14ac:dyDescent="0.2"/>
    <row r="126" s="29" customFormat="1" x14ac:dyDescent="0.2"/>
    <row r="127" s="29" customFormat="1" x14ac:dyDescent="0.2"/>
    <row r="128" s="29" customFormat="1" x14ac:dyDescent="0.2"/>
    <row r="129" s="29" customFormat="1" x14ac:dyDescent="0.2"/>
    <row r="130" s="29" customFormat="1" x14ac:dyDescent="0.2"/>
    <row r="131" s="29" customFormat="1" x14ac:dyDescent="0.2"/>
    <row r="132" s="29" customFormat="1" x14ac:dyDescent="0.2"/>
    <row r="133" s="29" customFormat="1" x14ac:dyDescent="0.2"/>
    <row r="134" s="29" customFormat="1" x14ac:dyDescent="0.2"/>
    <row r="135" s="29" customFormat="1" x14ac:dyDescent="0.2"/>
    <row r="136" s="29" customFormat="1" x14ac:dyDescent="0.2"/>
    <row r="137" s="29" customFormat="1" x14ac:dyDescent="0.2"/>
    <row r="138" s="29" customFormat="1" x14ac:dyDescent="0.2"/>
    <row r="139" s="29" customFormat="1" x14ac:dyDescent="0.2"/>
    <row r="140" s="29" customFormat="1" x14ac:dyDescent="0.2"/>
    <row r="141" s="29" customFormat="1" x14ac:dyDescent="0.2"/>
    <row r="142" s="29" customFormat="1" x14ac:dyDescent="0.2"/>
    <row r="143" s="29" customFormat="1" x14ac:dyDescent="0.2"/>
    <row r="144" s="29" customFormat="1" x14ac:dyDescent="0.2"/>
    <row r="145" s="29" customFormat="1" x14ac:dyDescent="0.2"/>
    <row r="146" s="29" customFormat="1" x14ac:dyDescent="0.2"/>
    <row r="147" s="29" customFormat="1" x14ac:dyDescent="0.2"/>
    <row r="148" s="29" customFormat="1" x14ac:dyDescent="0.2"/>
    <row r="149" s="29" customFormat="1" x14ac:dyDescent="0.2"/>
    <row r="150" s="29" customFormat="1" x14ac:dyDescent="0.2"/>
    <row r="151" s="29" customFormat="1" x14ac:dyDescent="0.2"/>
    <row r="152" s="29" customFormat="1" x14ac:dyDescent="0.2"/>
    <row r="153" s="29" customFormat="1" x14ac:dyDescent="0.2"/>
    <row r="154" s="29" customFormat="1" x14ac:dyDescent="0.2"/>
    <row r="155" s="29" customFormat="1" x14ac:dyDescent="0.2"/>
    <row r="156" s="29" customFormat="1" x14ac:dyDescent="0.2"/>
    <row r="157" s="29" customFormat="1" x14ac:dyDescent="0.2"/>
    <row r="158" s="29" customFormat="1" x14ac:dyDescent="0.2"/>
    <row r="159" s="29" customFormat="1" x14ac:dyDescent="0.2"/>
    <row r="160" s="29" customFormat="1" x14ac:dyDescent="0.2"/>
    <row r="161" s="29" customFormat="1" x14ac:dyDescent="0.2"/>
    <row r="162" s="29" customFormat="1" x14ac:dyDescent="0.2"/>
    <row r="163" s="29" customFormat="1" x14ac:dyDescent="0.2"/>
    <row r="164" s="29" customFormat="1" x14ac:dyDescent="0.2"/>
    <row r="165" s="29" customFormat="1" x14ac:dyDescent="0.2"/>
    <row r="166" s="29" customFormat="1" x14ac:dyDescent="0.2"/>
    <row r="167" s="29" customFormat="1" x14ac:dyDescent="0.2"/>
    <row r="168" s="29" customFormat="1" x14ac:dyDescent="0.2"/>
    <row r="169" s="29" customFormat="1" x14ac:dyDescent="0.2"/>
    <row r="170" s="29" customFormat="1" x14ac:dyDescent="0.2"/>
    <row r="171" s="29" customFormat="1" x14ac:dyDescent="0.2"/>
    <row r="172" s="29" customFormat="1" x14ac:dyDescent="0.2"/>
    <row r="173" s="29" customFormat="1" x14ac:dyDescent="0.2"/>
    <row r="174" s="29" customFormat="1" x14ac:dyDescent="0.2"/>
    <row r="175" s="29" customFormat="1" x14ac:dyDescent="0.2"/>
    <row r="176" s="29" customFormat="1" x14ac:dyDescent="0.2"/>
    <row r="177" s="29" customFormat="1" x14ac:dyDescent="0.2"/>
    <row r="178" s="29" customFormat="1" x14ac:dyDescent="0.2"/>
    <row r="179" s="29" customFormat="1" x14ac:dyDescent="0.2"/>
    <row r="180" s="29" customFormat="1" x14ac:dyDescent="0.2"/>
    <row r="181" s="29" customFormat="1" x14ac:dyDescent="0.2"/>
    <row r="182" s="29" customFormat="1" x14ac:dyDescent="0.2"/>
    <row r="183" s="29" customFormat="1" x14ac:dyDescent="0.2"/>
    <row r="184" s="29" customFormat="1" x14ac:dyDescent="0.2"/>
    <row r="185" s="29" customFormat="1" x14ac:dyDescent="0.2"/>
    <row r="186" s="29" customFormat="1" x14ac:dyDescent="0.2"/>
    <row r="187" s="29" customFormat="1" x14ac:dyDescent="0.2"/>
    <row r="188" s="29" customFormat="1" x14ac:dyDescent="0.2"/>
    <row r="189" s="29" customFormat="1" x14ac:dyDescent="0.2"/>
    <row r="190" s="29" customFormat="1" x14ac:dyDescent="0.2"/>
    <row r="191" s="29" customFormat="1" x14ac:dyDescent="0.2"/>
    <row r="192" s="29" customFormat="1" x14ac:dyDescent="0.2"/>
    <row r="193" s="29" customFormat="1" x14ac:dyDescent="0.2"/>
    <row r="194" s="29" customFormat="1" x14ac:dyDescent="0.2"/>
    <row r="195" s="29" customFormat="1" x14ac:dyDescent="0.2"/>
    <row r="196" s="29" customFormat="1" x14ac:dyDescent="0.2"/>
    <row r="197" s="29" customFormat="1" x14ac:dyDescent="0.2"/>
    <row r="198" s="29" customFormat="1" x14ac:dyDescent="0.2"/>
    <row r="199" s="29" customFormat="1" x14ac:dyDescent="0.2"/>
    <row r="200" s="29" customFormat="1" x14ac:dyDescent="0.2"/>
    <row r="201" s="29" customFormat="1" x14ac:dyDescent="0.2"/>
    <row r="202" s="29" customFormat="1" x14ac:dyDescent="0.2"/>
    <row r="203" s="29" customFormat="1" x14ac:dyDescent="0.2"/>
    <row r="204" s="29" customFormat="1" x14ac:dyDescent="0.2"/>
    <row r="205" s="29" customFormat="1" x14ac:dyDescent="0.2"/>
    <row r="206" s="29" customFormat="1" x14ac:dyDescent="0.2"/>
    <row r="207" s="29" customFormat="1" x14ac:dyDescent="0.2"/>
    <row r="208" s="29" customFormat="1" x14ac:dyDescent="0.2"/>
    <row r="209" s="29" customFormat="1" x14ac:dyDescent="0.2"/>
    <row r="210" s="29" customFormat="1" x14ac:dyDescent="0.2"/>
    <row r="211" s="29" customFormat="1" x14ac:dyDescent="0.2"/>
    <row r="212" s="29" customFormat="1" x14ac:dyDescent="0.2"/>
    <row r="213" s="29" customFormat="1" x14ac:dyDescent="0.2"/>
    <row r="214" s="29" customFormat="1" x14ac:dyDescent="0.2"/>
    <row r="215" s="29" customFormat="1" x14ac:dyDescent="0.2"/>
    <row r="216" s="29" customFormat="1" x14ac:dyDescent="0.2"/>
    <row r="217" s="29" customFormat="1" x14ac:dyDescent="0.2"/>
    <row r="218" s="29" customFormat="1" x14ac:dyDescent="0.2"/>
    <row r="219" s="29" customFormat="1" x14ac:dyDescent="0.2"/>
    <row r="220" s="29" customFormat="1" x14ac:dyDescent="0.2"/>
    <row r="221" s="29" customFormat="1" x14ac:dyDescent="0.2"/>
    <row r="222" s="29" customFormat="1" x14ac:dyDescent="0.2"/>
    <row r="223" s="29" customFormat="1" x14ac:dyDescent="0.2"/>
    <row r="224" s="29" customFormat="1" x14ac:dyDescent="0.2"/>
    <row r="225" s="29" customFormat="1" x14ac:dyDescent="0.2"/>
    <row r="226" s="29" customFormat="1" x14ac:dyDescent="0.2"/>
    <row r="227" s="29" customFormat="1" x14ac:dyDescent="0.2"/>
    <row r="228" s="29" customFormat="1" x14ac:dyDescent="0.2"/>
    <row r="229" s="29" customFormat="1" x14ac:dyDescent="0.2"/>
    <row r="230" s="29" customFormat="1" x14ac:dyDescent="0.2"/>
    <row r="231" s="29" customFormat="1" x14ac:dyDescent="0.2"/>
    <row r="232" s="29" customFormat="1" x14ac:dyDescent="0.2"/>
    <row r="233" s="29" customFormat="1" x14ac:dyDescent="0.2"/>
    <row r="234" s="29" customFormat="1" x14ac:dyDescent="0.2"/>
    <row r="235" s="29" customFormat="1" x14ac:dyDescent="0.2"/>
    <row r="236" s="29" customFormat="1" x14ac:dyDescent="0.2"/>
    <row r="237" s="29" customFormat="1" x14ac:dyDescent="0.2"/>
    <row r="238" s="29" customFormat="1" x14ac:dyDescent="0.2"/>
    <row r="239" s="29" customFormat="1" x14ac:dyDescent="0.2"/>
    <row r="240" s="29" customFormat="1" x14ac:dyDescent="0.2"/>
    <row r="241" s="29" customFormat="1" x14ac:dyDescent="0.2"/>
    <row r="242" s="29" customFormat="1" x14ac:dyDescent="0.2"/>
    <row r="243" s="29" customFormat="1" x14ac:dyDescent="0.2"/>
    <row r="244" s="29" customFormat="1" x14ac:dyDescent="0.2"/>
    <row r="245" s="29" customFormat="1" x14ac:dyDescent="0.2"/>
    <row r="246" s="29" customFormat="1" x14ac:dyDescent="0.2"/>
    <row r="247" s="29" customFormat="1" x14ac:dyDescent="0.2"/>
    <row r="248" s="29" customFormat="1" x14ac:dyDescent="0.2"/>
    <row r="249" s="29" customFormat="1" x14ac:dyDescent="0.2"/>
    <row r="250" s="29" customFormat="1" x14ac:dyDescent="0.2"/>
    <row r="251" s="29" customFormat="1" x14ac:dyDescent="0.2"/>
    <row r="252" s="29" customFormat="1" x14ac:dyDescent="0.2"/>
    <row r="253" s="29" customFormat="1" x14ac:dyDescent="0.2"/>
    <row r="254" s="29" customFormat="1" x14ac:dyDescent="0.2"/>
    <row r="255" s="29" customFormat="1" x14ac:dyDescent="0.2"/>
    <row r="256" s="29" customFormat="1" x14ac:dyDescent="0.2"/>
    <row r="257" s="29" customFormat="1" x14ac:dyDescent="0.2"/>
    <row r="258" s="29" customFormat="1" x14ac:dyDescent="0.2"/>
    <row r="259" s="29" customFormat="1" x14ac:dyDescent="0.2"/>
    <row r="260" s="29" customFormat="1" x14ac:dyDescent="0.2"/>
    <row r="261" s="29" customFormat="1" x14ac:dyDescent="0.2"/>
    <row r="262" s="29" customFormat="1" x14ac:dyDescent="0.2"/>
    <row r="263" s="29" customFormat="1" x14ac:dyDescent="0.2"/>
    <row r="264" s="29" customFormat="1" x14ac:dyDescent="0.2"/>
    <row r="265" s="29" customFormat="1" x14ac:dyDescent="0.2"/>
    <row r="266" s="29" customFormat="1" x14ac:dyDescent="0.2"/>
    <row r="267" s="29" customFormat="1" x14ac:dyDescent="0.2"/>
    <row r="268" s="29" customFormat="1" x14ac:dyDescent="0.2"/>
    <row r="269" s="29" customFormat="1" x14ac:dyDescent="0.2"/>
    <row r="270" s="29" customFormat="1" x14ac:dyDescent="0.2"/>
    <row r="271" s="29" customFormat="1" x14ac:dyDescent="0.2"/>
    <row r="272" s="29" customFormat="1" x14ac:dyDescent="0.2"/>
    <row r="273" s="29" customFormat="1" x14ac:dyDescent="0.2"/>
    <row r="274" s="29" customFormat="1" x14ac:dyDescent="0.2"/>
    <row r="275" s="29" customFormat="1" x14ac:dyDescent="0.2"/>
    <row r="276" s="29" customFormat="1" x14ac:dyDescent="0.2"/>
    <row r="277" s="29" customFormat="1" x14ac:dyDescent="0.2"/>
    <row r="278" s="29" customFormat="1" x14ac:dyDescent="0.2"/>
    <row r="279" s="29" customFormat="1" x14ac:dyDescent="0.2"/>
    <row r="280" s="29" customFormat="1" x14ac:dyDescent="0.2"/>
    <row r="281" s="29" customFormat="1" x14ac:dyDescent="0.2"/>
    <row r="282" s="29" customFormat="1" x14ac:dyDescent="0.2"/>
    <row r="283" s="29" customFormat="1" x14ac:dyDescent="0.2"/>
    <row r="284" s="29" customFormat="1" x14ac:dyDescent="0.2"/>
    <row r="285" s="29" customFormat="1" x14ac:dyDescent="0.2"/>
    <row r="286" s="29" customFormat="1" x14ac:dyDescent="0.2"/>
    <row r="287" s="29" customFormat="1" x14ac:dyDescent="0.2"/>
    <row r="288" s="29" customFormat="1" x14ac:dyDescent="0.2"/>
    <row r="289" spans="28:67" s="29" customFormat="1" x14ac:dyDescent="0.2"/>
    <row r="290" spans="28:67" s="29" customFormat="1" x14ac:dyDescent="0.2"/>
    <row r="291" spans="28:67" s="29" customFormat="1" x14ac:dyDescent="0.2"/>
    <row r="292" spans="28:67" s="29" customFormat="1" x14ac:dyDescent="0.2"/>
    <row r="293" spans="28:67" s="29" customFormat="1" x14ac:dyDescent="0.2"/>
    <row r="294" spans="28:67" s="29" customFormat="1" x14ac:dyDescent="0.2"/>
    <row r="295" spans="28:67" s="29" customFormat="1" x14ac:dyDescent="0.2"/>
    <row r="296" spans="28:67" s="29" customFormat="1" x14ac:dyDescent="0.2"/>
    <row r="297" spans="28:67" s="29" customFormat="1" x14ac:dyDescent="0.2">
      <c r="AB297" s="30"/>
      <c r="AC297" s="30"/>
      <c r="AD297" s="30"/>
      <c r="AE297" s="30"/>
      <c r="AF297" s="30"/>
      <c r="AG297" s="30"/>
      <c r="AH297" s="30"/>
      <c r="AI297" s="30"/>
      <c r="AJ297" s="30"/>
      <c r="AK297" s="30"/>
      <c r="AL297" s="30"/>
      <c r="AM297" s="30"/>
      <c r="AN297" s="30"/>
      <c r="AO297" s="30"/>
      <c r="AP297" s="30"/>
      <c r="AQ297" s="30"/>
      <c r="AR297" s="30"/>
      <c r="AS297" s="30"/>
      <c r="AT297" s="30"/>
      <c r="AU297" s="30"/>
      <c r="AV297" s="30"/>
      <c r="AW297" s="30"/>
      <c r="AX297" s="30"/>
      <c r="AY297" s="30"/>
      <c r="AZ297" s="30"/>
      <c r="BA297" s="30"/>
      <c r="BB297" s="30"/>
      <c r="BC297" s="30"/>
      <c r="BD297" s="30"/>
      <c r="BE297" s="30"/>
      <c r="BF297" s="30"/>
      <c r="BG297" s="30"/>
      <c r="BH297" s="30"/>
      <c r="BI297" s="30"/>
      <c r="BJ297" s="30"/>
      <c r="BK297" s="30"/>
      <c r="BL297" s="30"/>
      <c r="BM297" s="30"/>
      <c r="BN297" s="30"/>
      <c r="BO297" s="30"/>
    </row>
  </sheetData>
  <sheetProtection algorithmName="SHA-512" hashValue="YLBjVlLICHS89yV+EQsu4mvfUzM+8SXPNJiCPOgninKscMtwudnydJHnIBDUm871x/HJUsEZbKihQJ1t626eig==" saltValue="gCb0kpjR6kYOw3zgXZk8vQ==" spinCount="100000" sheet="1" objects="1" scenarios="1" formatCells="0" formatColumns="0" formatRows="0"/>
  <mergeCells count="18">
    <mergeCell ref="B12:I12"/>
    <mergeCell ref="B46:C46"/>
    <mergeCell ref="B48:C48"/>
    <mergeCell ref="B2:H2"/>
    <mergeCell ref="B4:I4"/>
    <mergeCell ref="B40:C40"/>
    <mergeCell ref="B38:C38"/>
    <mergeCell ref="B36:C36"/>
    <mergeCell ref="B34:C34"/>
    <mergeCell ref="B32:C32"/>
    <mergeCell ref="B30:C30"/>
    <mergeCell ref="B28:C28"/>
    <mergeCell ref="B26:C26"/>
    <mergeCell ref="B24:C24"/>
    <mergeCell ref="B22:C22"/>
    <mergeCell ref="B7:I7"/>
    <mergeCell ref="B10:I10"/>
    <mergeCell ref="B11:I11"/>
  </mergeCells>
  <conditionalFormatting sqref="E46:E47 E49">
    <cfRule type="containsText" dxfId="31" priority="4" operator="containsText" text="Introduce value">
      <formula>NOT(ISERROR(SEARCH("Introduce value",#REF!)))</formula>
    </cfRule>
  </conditionalFormatting>
  <conditionalFormatting sqref="G46">
    <cfRule type="containsText" dxfId="30" priority="3" operator="containsText" text="Introduce value">
      <formula>NOT(ISERROR(SEARCH("Introduce value",#REF!)))</formula>
    </cfRule>
  </conditionalFormatting>
  <conditionalFormatting sqref="E48">
    <cfRule type="containsText" dxfId="29" priority="2" operator="containsText" text="Introduce value">
      <formula>NOT(ISERROR(SEARCH("Introduce value",#REF!)))</formula>
    </cfRule>
  </conditionalFormatting>
  <conditionalFormatting sqref="G48">
    <cfRule type="containsText" dxfId="28" priority="1" operator="containsText" text="Introduce value">
      <formula>NOT(ISERROR(SEARCH("Introduce value",#REF!)))</formula>
    </cfRule>
  </conditionalFormatting>
  <dataValidations count="1">
    <dataValidation type="list" allowBlank="1" showInputMessage="1" showErrorMessage="1" sqref="C20">
      <formula1>polymer</formula1>
    </dataValidation>
  </dataValidations>
  <hyperlinks>
    <hyperlink ref="B52" location="'Releases from manuf plastic'!A1" display="Go to the top of the pag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81"/>
  <sheetViews>
    <sheetView zoomScaleNormal="100" workbookViewId="0"/>
  </sheetViews>
  <sheetFormatPr defaultColWidth="8.75" defaultRowHeight="12.75" x14ac:dyDescent="0.2"/>
  <cols>
    <col min="1" max="1" width="1.625" style="29" customWidth="1"/>
    <col min="2" max="2" width="55.625" style="30" customWidth="1"/>
    <col min="3" max="3" width="1.625" style="30" customWidth="1"/>
    <col min="4" max="4" width="20.625" style="30" customWidth="1"/>
    <col min="5" max="5" width="15.625" style="30" customWidth="1"/>
    <col min="6" max="7" width="10.625" style="30" customWidth="1"/>
    <col min="8" max="8" width="45.625" style="30" customWidth="1"/>
    <col min="9" max="26" width="8.75" style="29"/>
    <col min="27" max="16384" width="8.75" style="30"/>
  </cols>
  <sheetData>
    <row r="1" spans="1:66" x14ac:dyDescent="0.2">
      <c r="A1" s="27"/>
      <c r="B1" s="27"/>
      <c r="C1" s="27"/>
      <c r="D1" s="27"/>
      <c r="E1" s="27"/>
      <c r="F1" s="27"/>
      <c r="G1" s="27"/>
      <c r="H1" s="27"/>
    </row>
    <row r="2" spans="1:66" ht="36.75" customHeight="1" x14ac:dyDescent="0.2">
      <c r="A2" s="27"/>
      <c r="B2" s="157" t="s">
        <v>22</v>
      </c>
      <c r="C2" s="157"/>
      <c r="D2" s="157"/>
      <c r="E2" s="157"/>
      <c r="F2" s="157"/>
      <c r="G2" s="157"/>
      <c r="H2" s="86"/>
    </row>
    <row r="3" spans="1:66" x14ac:dyDescent="0.2">
      <c r="A3" s="27"/>
      <c r="B3" s="31"/>
      <c r="C3" s="31"/>
      <c r="D3" s="27"/>
      <c r="E3" s="27"/>
      <c r="F3" s="27"/>
      <c r="G3" s="27"/>
      <c r="H3" s="27"/>
    </row>
    <row r="4" spans="1:66" ht="41.25" customHeight="1" x14ac:dyDescent="0.2">
      <c r="A4" s="27"/>
      <c r="B4" s="158" t="s">
        <v>129</v>
      </c>
      <c r="C4" s="158"/>
      <c r="D4" s="158"/>
      <c r="E4" s="158"/>
      <c r="F4" s="158"/>
      <c r="G4" s="158"/>
      <c r="H4" s="158"/>
    </row>
    <row r="5" spans="1:66" s="29" customFormat="1" ht="15" x14ac:dyDescent="0.2">
      <c r="A5" s="27"/>
      <c r="B5" s="33"/>
      <c r="C5" s="33"/>
      <c r="D5" s="33"/>
      <c r="E5" s="33"/>
      <c r="F5" s="33"/>
      <c r="G5" s="33"/>
      <c r="H5" s="33"/>
      <c r="I5" s="33"/>
      <c r="J5" s="33"/>
      <c r="K5" s="33"/>
      <c r="L5" s="33"/>
      <c r="M5" s="33"/>
      <c r="N5" s="33"/>
      <c r="O5" s="27"/>
      <c r="P5" s="27"/>
      <c r="Q5" s="27"/>
      <c r="R5" s="27"/>
    </row>
    <row r="6" spans="1:66" s="37" customFormat="1" ht="15" x14ac:dyDescent="0.2">
      <c r="A6" s="35"/>
      <c r="B6" s="36" t="s">
        <v>154</v>
      </c>
      <c r="C6" s="33"/>
      <c r="D6" s="33"/>
      <c r="E6" s="33"/>
      <c r="F6" s="33"/>
      <c r="G6" s="33"/>
      <c r="H6" s="33"/>
      <c r="I6" s="33"/>
      <c r="J6" s="33"/>
      <c r="K6" s="33"/>
      <c r="L6" s="33"/>
      <c r="M6" s="33"/>
      <c r="N6" s="33"/>
      <c r="O6" s="35"/>
      <c r="P6" s="35"/>
      <c r="Q6" s="35"/>
      <c r="R6" s="35"/>
    </row>
    <row r="7" spans="1:66" s="39" customFormat="1" ht="33" customHeight="1" x14ac:dyDescent="0.2">
      <c r="A7" s="35"/>
      <c r="B7" s="162" t="s">
        <v>16</v>
      </c>
      <c r="C7" s="162"/>
      <c r="D7" s="162"/>
      <c r="E7" s="162"/>
      <c r="F7" s="162"/>
      <c r="G7" s="162"/>
      <c r="H7" s="162"/>
      <c r="I7" s="38"/>
      <c r="J7" s="38"/>
      <c r="K7" s="38"/>
      <c r="L7" s="38"/>
      <c r="M7" s="38"/>
      <c r="N7" s="38"/>
      <c r="O7" s="35"/>
      <c r="P7" s="35"/>
      <c r="Q7" s="35"/>
      <c r="R7" s="35"/>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row>
    <row r="8" spans="1:66" s="39" customFormat="1" ht="12.75" customHeight="1" x14ac:dyDescent="0.2">
      <c r="A8" s="37"/>
      <c r="B8" s="38"/>
      <c r="C8" s="38"/>
      <c r="D8" s="38"/>
      <c r="E8" s="38"/>
      <c r="F8" s="38"/>
      <c r="G8" s="38"/>
      <c r="H8" s="38"/>
      <c r="I8" s="38"/>
      <c r="J8" s="38"/>
      <c r="K8" s="38"/>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row>
    <row r="9" spans="1:66" s="39" customFormat="1" x14ac:dyDescent="0.2">
      <c r="A9" s="35"/>
      <c r="B9" s="81" t="s">
        <v>8</v>
      </c>
      <c r="C9" s="81"/>
      <c r="D9" s="41"/>
      <c r="E9" s="41"/>
      <c r="F9" s="41"/>
      <c r="G9" s="41"/>
      <c r="H9" s="41"/>
      <c r="I9" s="37"/>
      <c r="J9" s="37"/>
      <c r="K9" s="37"/>
      <c r="L9" s="37"/>
      <c r="M9" s="37"/>
      <c r="N9" s="37"/>
      <c r="O9" s="37"/>
      <c r="P9" s="37"/>
      <c r="Q9" s="37"/>
      <c r="R9" s="37"/>
      <c r="S9" s="37"/>
      <c r="T9" s="37"/>
      <c r="U9" s="37"/>
      <c r="V9" s="37"/>
      <c r="W9" s="37"/>
      <c r="X9" s="37"/>
      <c r="Y9" s="37"/>
      <c r="Z9" s="37"/>
    </row>
    <row r="10" spans="1:66" s="39" customFormat="1" x14ac:dyDescent="0.2">
      <c r="A10" s="35"/>
      <c r="B10" s="161" t="s">
        <v>157</v>
      </c>
      <c r="C10" s="161"/>
      <c r="D10" s="161"/>
      <c r="E10" s="161"/>
      <c r="F10" s="161"/>
      <c r="G10" s="161"/>
      <c r="H10" s="161"/>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row>
    <row r="11" spans="1:66" s="39" customFormat="1" x14ac:dyDescent="0.2">
      <c r="A11" s="35"/>
      <c r="B11" s="161" t="s">
        <v>158</v>
      </c>
      <c r="C11" s="161"/>
      <c r="D11" s="161"/>
      <c r="E11" s="161"/>
      <c r="F11" s="161"/>
      <c r="G11" s="161"/>
      <c r="H11" s="161"/>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row>
    <row r="12" spans="1:66" s="39" customFormat="1" x14ac:dyDescent="0.2">
      <c r="A12" s="35"/>
      <c r="B12" s="161" t="s">
        <v>159</v>
      </c>
      <c r="C12" s="161"/>
      <c r="D12" s="161"/>
      <c r="E12" s="161"/>
      <c r="F12" s="161"/>
      <c r="G12" s="161"/>
      <c r="H12" s="161"/>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row>
    <row r="13" spans="1:66" x14ac:dyDescent="0.2">
      <c r="A13" s="27"/>
      <c r="B13" s="27"/>
      <c r="C13" s="27"/>
      <c r="D13" s="27"/>
      <c r="E13" s="27"/>
      <c r="F13" s="27"/>
      <c r="G13" s="27"/>
      <c r="H13" s="27"/>
    </row>
    <row r="14" spans="1:66" s="29" customFormat="1" ht="15" x14ac:dyDescent="0.2">
      <c r="A14" s="27"/>
      <c r="B14" s="42" t="s">
        <v>0</v>
      </c>
      <c r="C14" s="42"/>
      <c r="D14" s="44"/>
      <c r="E14" s="44"/>
      <c r="F14" s="44"/>
      <c r="G14" s="44"/>
      <c r="H14" s="45"/>
    </row>
    <row r="15" spans="1:66" s="29" customFormat="1" x14ac:dyDescent="0.2">
      <c r="A15" s="27"/>
      <c r="B15" s="46"/>
      <c r="C15" s="46"/>
      <c r="D15" s="46"/>
      <c r="E15" s="46"/>
      <c r="F15" s="46"/>
      <c r="G15" s="46"/>
      <c r="H15" s="48"/>
    </row>
    <row r="16" spans="1:66" s="29" customFormat="1" ht="15" x14ac:dyDescent="0.2">
      <c r="A16" s="27"/>
      <c r="B16" s="49" t="s">
        <v>2</v>
      </c>
      <c r="C16" s="49"/>
      <c r="D16" s="51" t="s">
        <v>4</v>
      </c>
      <c r="E16" s="52" t="s">
        <v>6</v>
      </c>
      <c r="F16" s="52" t="s">
        <v>3</v>
      </c>
      <c r="G16" s="52" t="s">
        <v>10</v>
      </c>
      <c r="H16" s="51" t="s">
        <v>17</v>
      </c>
    </row>
    <row r="17" spans="1:14" s="29" customFormat="1" x14ac:dyDescent="0.2">
      <c r="A17" s="27"/>
      <c r="B17" s="49"/>
      <c r="C17" s="49"/>
      <c r="D17" s="51"/>
      <c r="E17" s="52"/>
      <c r="F17" s="52"/>
      <c r="G17" s="52"/>
      <c r="H17" s="51"/>
    </row>
    <row r="18" spans="1:14" s="29" customFormat="1" ht="25.5" x14ac:dyDescent="0.2">
      <c r="A18" s="27"/>
      <c r="B18" s="53" t="s">
        <v>114</v>
      </c>
      <c r="C18" s="53"/>
      <c r="D18" s="54" t="s">
        <v>116</v>
      </c>
      <c r="E18" s="59"/>
      <c r="F18" s="47" t="s">
        <v>18</v>
      </c>
      <c r="G18" s="47" t="s">
        <v>115</v>
      </c>
      <c r="H18" s="60" t="s">
        <v>156</v>
      </c>
    </row>
    <row r="19" spans="1:14" s="29" customFormat="1" ht="3" customHeight="1" x14ac:dyDescent="0.2">
      <c r="A19" s="27"/>
      <c r="B19" s="53"/>
      <c r="C19" s="53"/>
      <c r="D19" s="54"/>
      <c r="E19" s="55"/>
      <c r="F19" s="47"/>
      <c r="G19" s="47"/>
      <c r="H19" s="54"/>
    </row>
    <row r="20" spans="1:14" s="29" customFormat="1" ht="14.25" x14ac:dyDescent="0.2">
      <c r="A20" s="27"/>
      <c r="B20" s="57" t="s">
        <v>63</v>
      </c>
      <c r="C20" s="57"/>
      <c r="D20" s="57" t="s">
        <v>49</v>
      </c>
      <c r="E20" s="59"/>
      <c r="F20" s="61" t="s">
        <v>5</v>
      </c>
      <c r="G20" s="61" t="s">
        <v>44</v>
      </c>
      <c r="H20" s="57"/>
    </row>
    <row r="21" spans="1:14" s="29" customFormat="1" ht="3" customHeight="1" x14ac:dyDescent="0.2">
      <c r="A21" s="27"/>
      <c r="B21" s="57"/>
      <c r="C21" s="57"/>
      <c r="D21" s="57"/>
      <c r="E21" s="57"/>
      <c r="F21" s="61"/>
      <c r="G21" s="61"/>
      <c r="H21" s="57"/>
      <c r="I21" s="35"/>
      <c r="J21" s="62"/>
      <c r="K21" s="62"/>
      <c r="L21" s="27"/>
      <c r="M21" s="27"/>
      <c r="N21" s="27"/>
    </row>
    <row r="22" spans="1:14" s="29" customFormat="1" ht="14.25" x14ac:dyDescent="0.2">
      <c r="A22" s="27"/>
      <c r="B22" s="57" t="s">
        <v>117</v>
      </c>
      <c r="C22" s="57"/>
      <c r="D22" s="57" t="s">
        <v>119</v>
      </c>
      <c r="E22" s="59"/>
      <c r="F22" s="61" t="s">
        <v>5</v>
      </c>
      <c r="G22" s="61" t="s">
        <v>20</v>
      </c>
      <c r="H22" s="57" t="s">
        <v>104</v>
      </c>
      <c r="I22" s="35"/>
      <c r="J22" s="62"/>
      <c r="K22" s="62"/>
      <c r="L22" s="27"/>
      <c r="M22" s="27"/>
      <c r="N22" s="27"/>
    </row>
    <row r="23" spans="1:14" s="29" customFormat="1" ht="3" customHeight="1" x14ac:dyDescent="0.2">
      <c r="A23" s="27"/>
      <c r="B23" s="57"/>
      <c r="C23" s="57"/>
      <c r="D23" s="57"/>
      <c r="E23" s="57"/>
      <c r="F23" s="61"/>
      <c r="G23" s="61"/>
      <c r="H23" s="57"/>
      <c r="I23" s="35"/>
      <c r="J23" s="62"/>
      <c r="K23" s="62"/>
      <c r="L23" s="27"/>
      <c r="M23" s="27"/>
      <c r="N23" s="27"/>
    </row>
    <row r="24" spans="1:14" s="29" customFormat="1" ht="14.25" x14ac:dyDescent="0.2">
      <c r="A24" s="27"/>
      <c r="B24" s="57" t="s">
        <v>118</v>
      </c>
      <c r="C24" s="57"/>
      <c r="D24" s="57" t="s">
        <v>120</v>
      </c>
      <c r="E24" s="59"/>
      <c r="F24" s="61" t="s">
        <v>5</v>
      </c>
      <c r="G24" s="61" t="s">
        <v>20</v>
      </c>
      <c r="H24" s="57" t="s">
        <v>104</v>
      </c>
      <c r="I24" s="35"/>
      <c r="J24" s="62"/>
      <c r="K24" s="62"/>
      <c r="L24" s="27"/>
      <c r="M24" s="27"/>
      <c r="N24" s="27"/>
    </row>
    <row r="25" spans="1:14" s="29" customFormat="1" x14ac:dyDescent="0.2">
      <c r="A25" s="27"/>
      <c r="B25" s="57"/>
      <c r="C25" s="57"/>
      <c r="D25" s="57"/>
      <c r="E25" s="57"/>
      <c r="F25" s="57"/>
      <c r="G25" s="57"/>
      <c r="H25" s="57"/>
      <c r="I25" s="35"/>
      <c r="J25" s="62"/>
      <c r="K25" s="62"/>
      <c r="L25" s="27"/>
      <c r="M25" s="27"/>
      <c r="N25" s="27"/>
    </row>
    <row r="26" spans="1:14" s="29" customFormat="1" ht="15" x14ac:dyDescent="0.2">
      <c r="A26" s="27"/>
      <c r="B26" s="42" t="s">
        <v>1</v>
      </c>
      <c r="C26" s="42"/>
      <c r="D26" s="44"/>
      <c r="E26" s="44"/>
      <c r="F26" s="44"/>
      <c r="G26" s="44"/>
      <c r="H26" s="45"/>
      <c r="I26" s="35"/>
      <c r="J26" s="62"/>
      <c r="K26" s="62"/>
      <c r="L26" s="27"/>
      <c r="M26" s="27"/>
      <c r="N26" s="27"/>
    </row>
    <row r="27" spans="1:14" s="29" customFormat="1" x14ac:dyDescent="0.2">
      <c r="A27" s="27"/>
      <c r="B27" s="46"/>
      <c r="C27" s="46"/>
      <c r="D27" s="46"/>
      <c r="E27" s="46"/>
      <c r="F27" s="46"/>
      <c r="G27" s="46"/>
      <c r="H27" s="48"/>
      <c r="I27" s="35"/>
      <c r="J27" s="62"/>
      <c r="K27" s="62"/>
      <c r="L27" s="27"/>
      <c r="M27" s="27"/>
      <c r="N27" s="27"/>
    </row>
    <row r="28" spans="1:14" s="29" customFormat="1" ht="15" x14ac:dyDescent="0.2">
      <c r="A28" s="27"/>
      <c r="B28" s="49" t="s">
        <v>2</v>
      </c>
      <c r="C28" s="49"/>
      <c r="D28" s="51" t="s">
        <v>4</v>
      </c>
      <c r="E28" s="52" t="s">
        <v>6</v>
      </c>
      <c r="F28" s="52" t="s">
        <v>3</v>
      </c>
      <c r="G28" s="52" t="s">
        <v>10</v>
      </c>
      <c r="H28" s="51" t="s">
        <v>17</v>
      </c>
      <c r="I28" s="35"/>
      <c r="J28" s="62"/>
      <c r="K28" s="62"/>
      <c r="L28" s="27"/>
      <c r="M28" s="27"/>
      <c r="N28" s="27"/>
    </row>
    <row r="29" spans="1:14" s="29" customFormat="1" x14ac:dyDescent="0.2">
      <c r="A29" s="27"/>
      <c r="B29" s="49"/>
      <c r="C29" s="49"/>
      <c r="D29" s="51"/>
      <c r="E29" s="52"/>
      <c r="F29" s="52"/>
      <c r="G29" s="52"/>
      <c r="H29" s="51"/>
      <c r="I29" s="35"/>
      <c r="J29" s="62"/>
      <c r="K29" s="62"/>
      <c r="L29" s="27"/>
      <c r="M29" s="27"/>
      <c r="N29" s="27"/>
    </row>
    <row r="30" spans="1:14" s="29" customFormat="1" ht="15" x14ac:dyDescent="0.2">
      <c r="A30" s="27"/>
      <c r="B30" s="54" t="s">
        <v>123</v>
      </c>
      <c r="C30" s="53"/>
      <c r="D30" s="54" t="s">
        <v>121</v>
      </c>
      <c r="E30" s="80" t="str">
        <f>IF(AND(ISNUMBER(TONNAGEregproduct),ISNUMBER(Fa.i.),ISNUMBER(Fserv_air)), TONNAGEregproduct*Fa.i.*Fserv_air,"??")</f>
        <v>??</v>
      </c>
      <c r="F30" s="47" t="s">
        <v>18</v>
      </c>
      <c r="G30" s="47" t="s">
        <v>7</v>
      </c>
      <c r="H30" s="64" t="s">
        <v>127</v>
      </c>
      <c r="I30" s="35"/>
      <c r="J30" s="62"/>
      <c r="K30" s="62"/>
      <c r="L30" s="27"/>
      <c r="M30" s="27"/>
      <c r="N30" s="27"/>
    </row>
    <row r="31" spans="1:14" s="29" customFormat="1" ht="3" customHeight="1" x14ac:dyDescent="0.2">
      <c r="A31" s="27"/>
      <c r="B31" s="54"/>
      <c r="C31" s="53"/>
      <c r="D31" s="54"/>
      <c r="E31" s="55"/>
      <c r="F31" s="47"/>
      <c r="G31" s="47"/>
      <c r="H31" s="65"/>
      <c r="I31" s="35"/>
      <c r="J31" s="62"/>
      <c r="K31" s="62"/>
      <c r="L31" s="27"/>
      <c r="M31" s="27"/>
      <c r="N31" s="27"/>
    </row>
    <row r="32" spans="1:14" s="29" customFormat="1" ht="15" x14ac:dyDescent="0.2">
      <c r="A32" s="27"/>
      <c r="B32" s="54" t="s">
        <v>124</v>
      </c>
      <c r="C32" s="53"/>
      <c r="D32" s="54" t="s">
        <v>122</v>
      </c>
      <c r="E32" s="80" t="str">
        <f>IF(AND(ISNUMBER(TONNAGEregproduct),ISNUMBER(Fa.i.),ISNUMBER(Fserv_water)), TONNAGEregproduct*Fa.i.*Fserv_water,"??")</f>
        <v>??</v>
      </c>
      <c r="F32" s="47" t="s">
        <v>18</v>
      </c>
      <c r="G32" s="47" t="s">
        <v>7</v>
      </c>
      <c r="H32" s="64" t="s">
        <v>128</v>
      </c>
      <c r="I32" s="35"/>
      <c r="J32" s="62"/>
      <c r="K32" s="62"/>
      <c r="L32" s="27"/>
      <c r="M32" s="27"/>
      <c r="N32" s="27"/>
    </row>
    <row r="33" spans="1:14" s="29" customFormat="1" x14ac:dyDescent="0.2">
      <c r="A33" s="27"/>
      <c r="B33" s="54"/>
      <c r="C33" s="53"/>
      <c r="D33" s="54"/>
      <c r="E33" s="55"/>
      <c r="F33" s="47"/>
      <c r="G33" s="47"/>
      <c r="H33" s="65"/>
      <c r="I33" s="35"/>
      <c r="J33" s="62"/>
      <c r="K33" s="62"/>
      <c r="L33" s="27"/>
      <c r="M33" s="27"/>
      <c r="N33" s="27"/>
    </row>
    <row r="34" spans="1:14" s="29" customFormat="1" x14ac:dyDescent="0.2">
      <c r="A34" s="27"/>
      <c r="B34" s="68" t="s">
        <v>11</v>
      </c>
      <c r="C34" s="68"/>
      <c r="D34" s="27"/>
      <c r="E34" s="27"/>
      <c r="F34" s="27"/>
      <c r="G34" s="27"/>
      <c r="H34" s="70"/>
    </row>
    <row r="35" spans="1:14" s="75" customFormat="1" x14ac:dyDescent="0.2">
      <c r="A35" s="71"/>
      <c r="B35" s="68"/>
      <c r="C35" s="73"/>
      <c r="D35" s="71"/>
      <c r="E35" s="71"/>
      <c r="F35" s="71"/>
      <c r="G35" s="71"/>
      <c r="H35" s="74"/>
    </row>
    <row r="36" spans="1:14" s="75" customFormat="1" x14ac:dyDescent="0.2">
      <c r="B36" s="150" t="s">
        <v>252</v>
      </c>
    </row>
    <row r="37" spans="1:14" s="75" customFormat="1" x14ac:dyDescent="0.2">
      <c r="B37" s="73"/>
    </row>
    <row r="38" spans="1:14" s="75" customFormat="1" x14ac:dyDescent="0.2"/>
    <row r="39" spans="1:14" s="29" customFormat="1" x14ac:dyDescent="0.2"/>
    <row r="40" spans="1:14" s="29" customFormat="1" x14ac:dyDescent="0.2"/>
    <row r="41" spans="1:14" s="29" customFormat="1" x14ac:dyDescent="0.2"/>
    <row r="42" spans="1:14" s="29" customFormat="1" x14ac:dyDescent="0.2"/>
    <row r="43" spans="1:14" s="29" customFormat="1" x14ac:dyDescent="0.2"/>
    <row r="44" spans="1:14" s="29" customFormat="1" x14ac:dyDescent="0.2"/>
    <row r="45" spans="1:14" s="29" customFormat="1" x14ac:dyDescent="0.2"/>
    <row r="46" spans="1:14" s="29" customFormat="1" x14ac:dyDescent="0.2"/>
    <row r="47" spans="1:14" s="29" customFormat="1" x14ac:dyDescent="0.2"/>
    <row r="48" spans="1:14" s="29" customFormat="1" x14ac:dyDescent="0.2"/>
    <row r="49" s="29" customFormat="1" x14ac:dyDescent="0.2"/>
    <row r="50" s="29" customFormat="1" x14ac:dyDescent="0.2"/>
    <row r="51" s="29" customFormat="1" x14ac:dyDescent="0.2"/>
    <row r="52" s="29" customFormat="1" x14ac:dyDescent="0.2"/>
    <row r="53" s="29" customFormat="1" x14ac:dyDescent="0.2"/>
    <row r="54" s="29" customFormat="1" x14ac:dyDescent="0.2"/>
    <row r="55" s="29" customFormat="1" x14ac:dyDescent="0.2"/>
    <row r="56" s="29" customFormat="1" x14ac:dyDescent="0.2"/>
    <row r="57" s="29" customFormat="1" x14ac:dyDescent="0.2"/>
    <row r="58" s="29" customFormat="1" x14ac:dyDescent="0.2"/>
    <row r="59" s="29" customFormat="1" x14ac:dyDescent="0.2"/>
    <row r="60" s="29" customFormat="1" x14ac:dyDescent="0.2"/>
    <row r="61" s="29" customFormat="1" x14ac:dyDescent="0.2"/>
    <row r="62" s="29" customFormat="1" x14ac:dyDescent="0.2"/>
    <row r="63" s="29" customFormat="1" x14ac:dyDescent="0.2"/>
    <row r="64" s="29" customFormat="1" x14ac:dyDescent="0.2"/>
    <row r="65" s="29" customFormat="1" x14ac:dyDescent="0.2"/>
    <row r="66" s="29" customFormat="1" x14ac:dyDescent="0.2"/>
    <row r="67" s="29" customFormat="1" x14ac:dyDescent="0.2"/>
    <row r="68" s="29" customFormat="1" x14ac:dyDescent="0.2"/>
    <row r="69" s="29" customFormat="1" x14ac:dyDescent="0.2"/>
    <row r="70" s="29" customFormat="1" x14ac:dyDescent="0.2"/>
    <row r="71" s="29" customFormat="1" x14ac:dyDescent="0.2"/>
    <row r="72" s="29" customFormat="1" x14ac:dyDescent="0.2"/>
    <row r="73" s="29" customFormat="1" x14ac:dyDescent="0.2"/>
    <row r="74" s="29" customFormat="1" x14ac:dyDescent="0.2"/>
    <row r="75" s="29" customFormat="1" x14ac:dyDescent="0.2"/>
    <row r="76" s="29" customFormat="1" x14ac:dyDescent="0.2"/>
    <row r="77" s="29" customFormat="1" x14ac:dyDescent="0.2"/>
    <row r="78" s="29" customFormat="1" x14ac:dyDescent="0.2"/>
    <row r="79" s="29" customFormat="1" x14ac:dyDescent="0.2"/>
    <row r="80" s="29" customFormat="1" x14ac:dyDescent="0.2"/>
    <row r="81" s="29" customFormat="1" x14ac:dyDescent="0.2"/>
    <row r="82" s="29" customFormat="1" x14ac:dyDescent="0.2"/>
    <row r="83" s="29" customFormat="1" x14ac:dyDescent="0.2"/>
    <row r="84" s="29" customFormat="1" x14ac:dyDescent="0.2"/>
    <row r="85" s="29" customFormat="1" x14ac:dyDescent="0.2"/>
    <row r="86" s="29" customFormat="1" x14ac:dyDescent="0.2"/>
    <row r="87" s="29" customFormat="1" x14ac:dyDescent="0.2"/>
    <row r="88" s="29" customFormat="1" x14ac:dyDescent="0.2"/>
    <row r="89" s="29" customFormat="1" x14ac:dyDescent="0.2"/>
    <row r="90" s="29" customFormat="1" x14ac:dyDescent="0.2"/>
    <row r="91" s="29" customFormat="1" x14ac:dyDescent="0.2"/>
    <row r="92" s="29" customFormat="1" x14ac:dyDescent="0.2"/>
    <row r="93" s="29" customFormat="1" x14ac:dyDescent="0.2"/>
    <row r="94" s="29" customFormat="1" x14ac:dyDescent="0.2"/>
    <row r="95" s="29" customFormat="1" x14ac:dyDescent="0.2"/>
    <row r="96" s="29" customFormat="1" x14ac:dyDescent="0.2"/>
    <row r="97" s="29" customFormat="1" x14ac:dyDescent="0.2"/>
    <row r="98" s="29" customFormat="1" x14ac:dyDescent="0.2"/>
    <row r="99" s="29" customFormat="1" x14ac:dyDescent="0.2"/>
    <row r="100" s="29" customFormat="1" x14ac:dyDescent="0.2"/>
    <row r="101" s="29" customFormat="1" x14ac:dyDescent="0.2"/>
    <row r="102" s="29" customFormat="1" x14ac:dyDescent="0.2"/>
    <row r="103" s="29" customFormat="1" x14ac:dyDescent="0.2"/>
    <row r="104" s="29" customFormat="1" x14ac:dyDescent="0.2"/>
    <row r="105" s="29" customFormat="1" x14ac:dyDescent="0.2"/>
    <row r="106" s="29" customFormat="1" x14ac:dyDescent="0.2"/>
    <row r="107" s="29" customFormat="1" x14ac:dyDescent="0.2"/>
    <row r="108" s="29" customFormat="1" x14ac:dyDescent="0.2"/>
    <row r="109" s="29" customFormat="1" x14ac:dyDescent="0.2"/>
    <row r="110" s="29" customFormat="1" x14ac:dyDescent="0.2"/>
    <row r="111" s="29" customFormat="1" x14ac:dyDescent="0.2"/>
    <row r="112" s="29" customFormat="1" x14ac:dyDescent="0.2"/>
    <row r="113" s="29" customFormat="1" x14ac:dyDescent="0.2"/>
    <row r="114" s="29" customFormat="1" x14ac:dyDescent="0.2"/>
    <row r="115" s="29" customFormat="1" x14ac:dyDescent="0.2"/>
    <row r="116" s="29" customFormat="1" x14ac:dyDescent="0.2"/>
    <row r="117" s="29" customFormat="1" x14ac:dyDescent="0.2"/>
    <row r="118" s="29" customFormat="1" x14ac:dyDescent="0.2"/>
    <row r="119" s="29" customFormat="1" x14ac:dyDescent="0.2"/>
    <row r="120" s="29" customFormat="1" x14ac:dyDescent="0.2"/>
    <row r="121" s="29" customFormat="1" x14ac:dyDescent="0.2"/>
    <row r="122" s="29" customFormat="1" x14ac:dyDescent="0.2"/>
    <row r="123" s="29" customFormat="1" x14ac:dyDescent="0.2"/>
    <row r="124" s="29" customFormat="1" x14ac:dyDescent="0.2"/>
    <row r="125" s="29" customFormat="1" x14ac:dyDescent="0.2"/>
    <row r="126" s="29" customFormat="1" x14ac:dyDescent="0.2"/>
    <row r="127" s="29" customFormat="1" x14ac:dyDescent="0.2"/>
    <row r="128" s="29" customFormat="1" x14ac:dyDescent="0.2"/>
    <row r="129" s="29" customFormat="1" x14ac:dyDescent="0.2"/>
    <row r="130" s="29" customFormat="1" x14ac:dyDescent="0.2"/>
    <row r="131" s="29" customFormat="1" x14ac:dyDescent="0.2"/>
    <row r="132" s="29" customFormat="1" x14ac:dyDescent="0.2"/>
    <row r="133" s="29" customFormat="1" x14ac:dyDescent="0.2"/>
    <row r="134" s="29" customFormat="1" x14ac:dyDescent="0.2"/>
    <row r="135" s="29" customFormat="1" x14ac:dyDescent="0.2"/>
    <row r="136" s="29" customFormat="1" x14ac:dyDescent="0.2"/>
    <row r="137" s="29" customFormat="1" x14ac:dyDescent="0.2"/>
    <row r="138" s="29" customFormat="1" x14ac:dyDescent="0.2"/>
    <row r="139" s="29" customFormat="1" x14ac:dyDescent="0.2"/>
    <row r="140" s="29" customFormat="1" x14ac:dyDescent="0.2"/>
    <row r="141" s="29" customFormat="1" x14ac:dyDescent="0.2"/>
    <row r="142" s="29" customFormat="1" x14ac:dyDescent="0.2"/>
    <row r="143" s="29" customFormat="1" x14ac:dyDescent="0.2"/>
    <row r="144" s="29" customFormat="1" x14ac:dyDescent="0.2"/>
    <row r="145" s="29" customFormat="1" x14ac:dyDescent="0.2"/>
    <row r="146" s="29" customFormat="1" x14ac:dyDescent="0.2"/>
    <row r="147" s="29" customFormat="1" x14ac:dyDescent="0.2"/>
    <row r="148" s="29" customFormat="1" x14ac:dyDescent="0.2"/>
    <row r="149" s="29" customFormat="1" x14ac:dyDescent="0.2"/>
    <row r="150" s="29" customFormat="1" x14ac:dyDescent="0.2"/>
    <row r="151" s="29" customFormat="1" x14ac:dyDescent="0.2"/>
    <row r="152" s="29" customFormat="1" x14ac:dyDescent="0.2"/>
    <row r="153" s="29" customFormat="1" x14ac:dyDescent="0.2"/>
    <row r="154" s="29" customFormat="1" x14ac:dyDescent="0.2"/>
    <row r="155" s="29" customFormat="1" x14ac:dyDescent="0.2"/>
    <row r="156" s="29" customFormat="1" x14ac:dyDescent="0.2"/>
    <row r="157" s="29" customFormat="1" x14ac:dyDescent="0.2"/>
    <row r="158" s="29" customFormat="1" x14ac:dyDescent="0.2"/>
    <row r="159" s="29" customFormat="1" x14ac:dyDescent="0.2"/>
    <row r="160" s="29" customFormat="1" x14ac:dyDescent="0.2"/>
    <row r="161" s="29" customFormat="1" x14ac:dyDescent="0.2"/>
    <row r="162" s="29" customFormat="1" x14ac:dyDescent="0.2"/>
    <row r="163" s="29" customFormat="1" x14ac:dyDescent="0.2"/>
    <row r="164" s="29" customFormat="1" x14ac:dyDescent="0.2"/>
    <row r="165" s="29" customFormat="1" x14ac:dyDescent="0.2"/>
    <row r="166" s="29" customFormat="1" x14ac:dyDescent="0.2"/>
    <row r="167" s="29" customFormat="1" x14ac:dyDescent="0.2"/>
    <row r="168" s="29" customFormat="1" x14ac:dyDescent="0.2"/>
    <row r="169" s="29" customFormat="1" x14ac:dyDescent="0.2"/>
    <row r="170" s="29" customFormat="1" x14ac:dyDescent="0.2"/>
    <row r="171" s="29" customFormat="1" x14ac:dyDescent="0.2"/>
    <row r="172" s="29" customFormat="1" x14ac:dyDescent="0.2"/>
    <row r="173" s="29" customFormat="1" x14ac:dyDescent="0.2"/>
    <row r="174" s="29" customFormat="1" x14ac:dyDescent="0.2"/>
    <row r="175" s="29" customFormat="1" x14ac:dyDescent="0.2"/>
    <row r="176" s="29" customFormat="1" x14ac:dyDescent="0.2"/>
    <row r="177" s="29" customFormat="1" x14ac:dyDescent="0.2"/>
    <row r="178" s="29" customFormat="1" x14ac:dyDescent="0.2"/>
    <row r="179" s="29" customFormat="1" x14ac:dyDescent="0.2"/>
    <row r="180" s="29" customFormat="1" x14ac:dyDescent="0.2"/>
    <row r="181" s="29" customFormat="1" x14ac:dyDescent="0.2"/>
    <row r="182" s="29" customFormat="1" x14ac:dyDescent="0.2"/>
    <row r="183" s="29" customFormat="1" x14ac:dyDescent="0.2"/>
    <row r="184" s="29" customFormat="1" x14ac:dyDescent="0.2"/>
    <row r="185" s="29" customFormat="1" x14ac:dyDescent="0.2"/>
    <row r="186" s="29" customFormat="1" x14ac:dyDescent="0.2"/>
    <row r="187" s="29" customFormat="1" x14ac:dyDescent="0.2"/>
    <row r="188" s="29" customFormat="1" x14ac:dyDescent="0.2"/>
    <row r="189" s="29" customFormat="1" x14ac:dyDescent="0.2"/>
    <row r="190" s="29" customFormat="1" x14ac:dyDescent="0.2"/>
    <row r="191" s="29" customFormat="1" x14ac:dyDescent="0.2"/>
    <row r="192" s="29" customFormat="1" x14ac:dyDescent="0.2"/>
    <row r="193" s="29" customFormat="1" x14ac:dyDescent="0.2"/>
    <row r="194" s="29" customFormat="1" x14ac:dyDescent="0.2"/>
    <row r="195" s="29" customFormat="1" x14ac:dyDescent="0.2"/>
    <row r="196" s="29" customFormat="1" x14ac:dyDescent="0.2"/>
    <row r="197" s="29" customFormat="1" x14ac:dyDescent="0.2"/>
    <row r="198" s="29" customFormat="1" x14ac:dyDescent="0.2"/>
    <row r="199" s="29" customFormat="1" x14ac:dyDescent="0.2"/>
    <row r="200" s="29" customFormat="1" x14ac:dyDescent="0.2"/>
    <row r="201" s="29" customFormat="1" x14ac:dyDescent="0.2"/>
    <row r="202" s="29" customFormat="1" x14ac:dyDescent="0.2"/>
    <row r="203" s="29" customFormat="1" x14ac:dyDescent="0.2"/>
    <row r="204" s="29" customFormat="1" x14ac:dyDescent="0.2"/>
    <row r="205" s="29" customFormat="1" x14ac:dyDescent="0.2"/>
    <row r="206" s="29" customFormat="1" x14ac:dyDescent="0.2"/>
    <row r="207" s="29" customFormat="1" x14ac:dyDescent="0.2"/>
    <row r="208" s="29" customFormat="1" x14ac:dyDescent="0.2"/>
    <row r="209" s="29" customFormat="1" x14ac:dyDescent="0.2"/>
    <row r="210" s="29" customFormat="1" x14ac:dyDescent="0.2"/>
    <row r="211" s="29" customFormat="1" x14ac:dyDescent="0.2"/>
    <row r="212" s="29" customFormat="1" x14ac:dyDescent="0.2"/>
    <row r="213" s="29" customFormat="1" x14ac:dyDescent="0.2"/>
    <row r="214" s="29" customFormat="1" x14ac:dyDescent="0.2"/>
    <row r="215" s="29" customFormat="1" x14ac:dyDescent="0.2"/>
    <row r="216" s="29" customFormat="1" x14ac:dyDescent="0.2"/>
    <row r="217" s="29" customFormat="1" x14ac:dyDescent="0.2"/>
    <row r="218" s="29" customFormat="1" x14ac:dyDescent="0.2"/>
    <row r="219" s="29" customFormat="1" x14ac:dyDescent="0.2"/>
    <row r="220" s="29" customFormat="1" x14ac:dyDescent="0.2"/>
    <row r="221" s="29" customFormat="1" x14ac:dyDescent="0.2"/>
    <row r="222" s="29" customFormat="1" x14ac:dyDescent="0.2"/>
    <row r="223" s="29" customFormat="1" x14ac:dyDescent="0.2"/>
    <row r="224" s="29" customFormat="1" x14ac:dyDescent="0.2"/>
    <row r="225" s="29" customFormat="1" x14ac:dyDescent="0.2"/>
    <row r="226" s="29" customFormat="1" x14ac:dyDescent="0.2"/>
    <row r="227" s="29" customFormat="1" x14ac:dyDescent="0.2"/>
    <row r="228" s="29" customFormat="1" x14ac:dyDescent="0.2"/>
    <row r="229" s="29" customFormat="1" x14ac:dyDescent="0.2"/>
    <row r="230" s="29" customFormat="1" x14ac:dyDescent="0.2"/>
    <row r="231" s="29" customFormat="1" x14ac:dyDescent="0.2"/>
    <row r="232" s="29" customFormat="1" x14ac:dyDescent="0.2"/>
    <row r="233" s="29" customFormat="1" x14ac:dyDescent="0.2"/>
    <row r="234" s="29" customFormat="1" x14ac:dyDescent="0.2"/>
    <row r="235" s="29" customFormat="1" x14ac:dyDescent="0.2"/>
    <row r="236" s="29" customFormat="1" x14ac:dyDescent="0.2"/>
    <row r="237" s="29" customFormat="1" x14ac:dyDescent="0.2"/>
    <row r="238" s="29" customFormat="1" x14ac:dyDescent="0.2"/>
    <row r="239" s="29" customFormat="1" x14ac:dyDescent="0.2"/>
    <row r="240" s="29" customFormat="1" x14ac:dyDescent="0.2"/>
    <row r="241" s="29" customFormat="1" x14ac:dyDescent="0.2"/>
    <row r="242" s="29" customFormat="1" x14ac:dyDescent="0.2"/>
    <row r="243" s="29" customFormat="1" x14ac:dyDescent="0.2"/>
    <row r="244" s="29" customFormat="1" x14ac:dyDescent="0.2"/>
    <row r="245" s="29" customFormat="1" x14ac:dyDescent="0.2"/>
    <row r="246" s="29" customFormat="1" x14ac:dyDescent="0.2"/>
    <row r="247" s="29" customFormat="1" x14ac:dyDescent="0.2"/>
    <row r="248" s="29" customFormat="1" x14ac:dyDescent="0.2"/>
    <row r="249" s="29" customFormat="1" x14ac:dyDescent="0.2"/>
    <row r="250" s="29" customFormat="1" x14ac:dyDescent="0.2"/>
    <row r="251" s="29" customFormat="1" x14ac:dyDescent="0.2"/>
    <row r="252" s="29" customFormat="1" x14ac:dyDescent="0.2"/>
    <row r="253" s="29" customFormat="1" x14ac:dyDescent="0.2"/>
    <row r="254" s="29" customFormat="1" x14ac:dyDescent="0.2"/>
    <row r="255" s="29" customFormat="1" x14ac:dyDescent="0.2"/>
    <row r="256" s="29" customFormat="1" x14ac:dyDescent="0.2"/>
    <row r="257" s="29" customFormat="1" x14ac:dyDescent="0.2"/>
    <row r="258" s="29" customFormat="1" x14ac:dyDescent="0.2"/>
    <row r="259" s="29" customFormat="1" x14ac:dyDescent="0.2"/>
    <row r="260" s="29" customFormat="1" x14ac:dyDescent="0.2"/>
    <row r="261" s="29" customFormat="1" x14ac:dyDescent="0.2"/>
    <row r="262" s="29" customFormat="1" x14ac:dyDescent="0.2"/>
    <row r="263" s="29" customFormat="1" x14ac:dyDescent="0.2"/>
    <row r="264" s="29" customFormat="1" x14ac:dyDescent="0.2"/>
    <row r="265" s="29" customFormat="1" x14ac:dyDescent="0.2"/>
    <row r="266" s="29" customFormat="1" x14ac:dyDescent="0.2"/>
    <row r="267" s="29" customFormat="1" x14ac:dyDescent="0.2"/>
    <row r="268" s="29" customFormat="1" x14ac:dyDescent="0.2"/>
    <row r="269" s="29" customFormat="1" x14ac:dyDescent="0.2"/>
    <row r="270" s="29" customFormat="1" x14ac:dyDescent="0.2"/>
    <row r="271" s="29" customFormat="1" x14ac:dyDescent="0.2"/>
    <row r="272" s="29" customFormat="1" x14ac:dyDescent="0.2"/>
    <row r="273" spans="27:66" s="29" customFormat="1" x14ac:dyDescent="0.2"/>
    <row r="274" spans="27:66" s="29" customFormat="1" x14ac:dyDescent="0.2"/>
    <row r="275" spans="27:66" s="29" customFormat="1" x14ac:dyDescent="0.2"/>
    <row r="276" spans="27:66" s="29" customFormat="1" x14ac:dyDescent="0.2"/>
    <row r="277" spans="27:66" s="29" customFormat="1" x14ac:dyDescent="0.2"/>
    <row r="278" spans="27:66" s="29" customFormat="1" x14ac:dyDescent="0.2"/>
    <row r="279" spans="27:66" s="29" customFormat="1" x14ac:dyDescent="0.2"/>
    <row r="280" spans="27:66" s="29" customFormat="1" x14ac:dyDescent="0.2"/>
    <row r="281" spans="27:66" s="29" customFormat="1" x14ac:dyDescent="0.2">
      <c r="AA281" s="30"/>
      <c r="AB281" s="30"/>
      <c r="AC281" s="30"/>
      <c r="AD281" s="30"/>
      <c r="AE281" s="30"/>
      <c r="AF281" s="30"/>
      <c r="AG281" s="30"/>
      <c r="AH281" s="30"/>
      <c r="AI281" s="30"/>
      <c r="AJ281" s="30"/>
      <c r="AK281" s="30"/>
      <c r="AL281" s="30"/>
      <c r="AM281" s="30"/>
      <c r="AN281" s="30"/>
      <c r="AO281" s="30"/>
      <c r="AP281" s="30"/>
      <c r="AQ281" s="30"/>
      <c r="AR281" s="30"/>
      <c r="AS281" s="30"/>
      <c r="AT281" s="30"/>
      <c r="AU281" s="30"/>
      <c r="AV281" s="30"/>
      <c r="AW281" s="30"/>
      <c r="AX281" s="30"/>
      <c r="AY281" s="30"/>
      <c r="AZ281" s="30"/>
      <c r="BA281" s="30"/>
      <c r="BB281" s="30"/>
      <c r="BC281" s="30"/>
      <c r="BD281" s="30"/>
      <c r="BE281" s="30"/>
      <c r="BF281" s="30"/>
      <c r="BG281" s="30"/>
      <c r="BH281" s="30"/>
      <c r="BI281" s="30"/>
      <c r="BJ281" s="30"/>
      <c r="BK281" s="30"/>
      <c r="BL281" s="30"/>
      <c r="BM281" s="30"/>
      <c r="BN281" s="30"/>
    </row>
  </sheetData>
  <sheetProtection algorithmName="SHA-512" hashValue="ykWv5x4OF4FhQx3hitnglXAnAd5mRWoU+oC5ImQsV6dz57RquZ99Oc64RmkD1lIGoAmXOb6NZZGrKGmBukYe/Q==" saltValue="zLoDJHJhU2gf4DrVHjAX4g==" spinCount="100000" sheet="1" objects="1" scenarios="1" formatCells="0" formatColumns="0" formatRows="0"/>
  <mergeCells count="6">
    <mergeCell ref="B12:H12"/>
    <mergeCell ref="B2:G2"/>
    <mergeCell ref="B4:H4"/>
    <mergeCell ref="B7:H7"/>
    <mergeCell ref="B10:H10"/>
    <mergeCell ref="B11:H11"/>
  </mergeCells>
  <conditionalFormatting sqref="D30:D31 D33">
    <cfRule type="containsText" dxfId="27" priority="5" operator="containsText" text="Introduce value">
      <formula>NOT(ISERROR(SEARCH("Introduce value",#REF!)))</formula>
    </cfRule>
  </conditionalFormatting>
  <conditionalFormatting sqref="F30">
    <cfRule type="containsText" dxfId="26" priority="4" operator="containsText" text="Introduce value">
      <formula>NOT(ISERROR(SEARCH("Introduce value",#REF!)))</formula>
    </cfRule>
  </conditionalFormatting>
  <conditionalFormatting sqref="F32">
    <cfRule type="containsText" dxfId="25" priority="2" operator="containsText" text="Introduce value">
      <formula>NOT(ISERROR(SEARCH("Introduce value",#REF!)))</formula>
    </cfRule>
  </conditionalFormatting>
  <conditionalFormatting sqref="D32">
    <cfRule type="containsText" dxfId="24" priority="1" operator="containsText" text="Introduce value">
      <formula>NOT(ISERROR(SEARCH("Introduce value",#REF!)))</formula>
    </cfRule>
  </conditionalFormatting>
  <hyperlinks>
    <hyperlink ref="B36" location="'Releases from serv life plastic'!A1" display="Go to the top of the pag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91"/>
  <sheetViews>
    <sheetView zoomScaleNormal="100" workbookViewId="0"/>
  </sheetViews>
  <sheetFormatPr defaultColWidth="8.75" defaultRowHeight="12.75" x14ac:dyDescent="0.2"/>
  <cols>
    <col min="1" max="1" width="1.625" style="29" customWidth="1"/>
    <col min="2" max="2" width="50.625" style="30" customWidth="1"/>
    <col min="3" max="3" width="1.625" style="30" customWidth="1"/>
    <col min="4" max="4" width="20.625" style="30" customWidth="1"/>
    <col min="5" max="5" width="15.625" style="30" customWidth="1"/>
    <col min="6" max="7" width="10.625" style="30" customWidth="1"/>
    <col min="8" max="8" width="50.625" style="30" customWidth="1"/>
    <col min="9" max="25" width="8.75" style="29"/>
    <col min="26" max="16384" width="8.75" style="30"/>
  </cols>
  <sheetData>
    <row r="1" spans="1:65" x14ac:dyDescent="0.2">
      <c r="A1" s="27"/>
      <c r="B1" s="27"/>
      <c r="C1" s="27"/>
      <c r="D1" s="27"/>
      <c r="E1" s="27"/>
      <c r="F1" s="27"/>
      <c r="G1" s="27"/>
      <c r="H1" s="27"/>
    </row>
    <row r="2" spans="1:65" ht="36.75" customHeight="1" x14ac:dyDescent="0.2">
      <c r="A2" s="27"/>
      <c r="B2" s="157" t="s">
        <v>22</v>
      </c>
      <c r="C2" s="157"/>
      <c r="D2" s="157"/>
      <c r="E2" s="157"/>
      <c r="F2" s="157"/>
      <c r="G2" s="157"/>
      <c r="H2" s="86"/>
    </row>
    <row r="3" spans="1:65" x14ac:dyDescent="0.2">
      <c r="A3" s="27"/>
      <c r="B3" s="31"/>
      <c r="C3" s="31"/>
      <c r="D3" s="27"/>
      <c r="E3" s="27"/>
      <c r="F3" s="27"/>
      <c r="G3" s="27"/>
      <c r="H3" s="27"/>
    </row>
    <row r="4" spans="1:65" ht="41.25" customHeight="1" x14ac:dyDescent="0.2">
      <c r="A4" s="27"/>
      <c r="B4" s="158" t="s">
        <v>130</v>
      </c>
      <c r="C4" s="158"/>
      <c r="D4" s="158"/>
      <c r="E4" s="158"/>
      <c r="F4" s="158"/>
      <c r="G4" s="158"/>
      <c r="H4" s="158"/>
    </row>
    <row r="5" spans="1:65" s="29" customFormat="1" ht="15" x14ac:dyDescent="0.2">
      <c r="A5" s="27"/>
      <c r="B5" s="33"/>
      <c r="C5" s="33"/>
      <c r="D5" s="33"/>
      <c r="E5" s="33"/>
      <c r="F5" s="33"/>
      <c r="G5" s="33"/>
      <c r="H5" s="33"/>
      <c r="I5" s="33"/>
      <c r="J5" s="33"/>
      <c r="K5" s="33"/>
      <c r="L5" s="33"/>
      <c r="M5" s="33"/>
      <c r="N5" s="27"/>
      <c r="O5" s="27"/>
      <c r="P5" s="27"/>
      <c r="Q5" s="27"/>
    </row>
    <row r="6" spans="1:65" s="37" customFormat="1" ht="15" x14ac:dyDescent="0.2">
      <c r="A6" s="35"/>
      <c r="B6" s="36" t="s">
        <v>154</v>
      </c>
      <c r="C6" s="33"/>
      <c r="D6" s="33"/>
      <c r="E6" s="33"/>
      <c r="F6" s="33"/>
      <c r="G6" s="33"/>
      <c r="H6" s="33"/>
      <c r="I6" s="33"/>
      <c r="J6" s="33"/>
      <c r="K6" s="33"/>
      <c r="L6" s="33"/>
      <c r="M6" s="33"/>
      <c r="N6" s="35"/>
      <c r="O6" s="35"/>
      <c r="P6" s="35"/>
      <c r="Q6" s="35"/>
    </row>
    <row r="7" spans="1:65" s="39" customFormat="1" ht="32.25" customHeight="1" x14ac:dyDescent="0.2">
      <c r="A7" s="35"/>
      <c r="B7" s="162" t="s">
        <v>16</v>
      </c>
      <c r="C7" s="162"/>
      <c r="D7" s="162"/>
      <c r="E7" s="162"/>
      <c r="F7" s="162"/>
      <c r="G7" s="162"/>
      <c r="H7" s="162"/>
      <c r="I7" s="38"/>
      <c r="J7" s="38"/>
      <c r="K7" s="38"/>
      <c r="L7" s="38"/>
      <c r="M7" s="38"/>
      <c r="N7" s="35"/>
      <c r="O7" s="35"/>
      <c r="P7" s="35"/>
      <c r="Q7" s="35"/>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row>
    <row r="8" spans="1:65" s="39" customFormat="1" ht="12.75" customHeight="1" x14ac:dyDescent="0.2">
      <c r="A8" s="37"/>
      <c r="B8" s="38"/>
      <c r="C8" s="38"/>
      <c r="D8" s="38"/>
      <c r="E8" s="38"/>
      <c r="F8" s="38"/>
      <c r="G8" s="38"/>
      <c r="H8" s="38"/>
      <c r="I8" s="38"/>
      <c r="J8" s="38"/>
      <c r="K8" s="38"/>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row>
    <row r="9" spans="1:65" s="39" customFormat="1" x14ac:dyDescent="0.2">
      <c r="A9" s="35"/>
      <c r="B9" s="81" t="s">
        <v>8</v>
      </c>
      <c r="C9" s="81"/>
      <c r="D9" s="41"/>
      <c r="E9" s="41"/>
      <c r="F9" s="41"/>
      <c r="G9" s="41"/>
      <c r="H9" s="41"/>
      <c r="I9" s="37"/>
      <c r="J9" s="37"/>
      <c r="K9" s="37"/>
      <c r="L9" s="37"/>
      <c r="M9" s="37"/>
      <c r="N9" s="37"/>
      <c r="O9" s="37"/>
      <c r="P9" s="37"/>
      <c r="Q9" s="37"/>
      <c r="R9" s="37"/>
      <c r="S9" s="37"/>
      <c r="T9" s="37"/>
      <c r="U9" s="37"/>
      <c r="V9" s="37"/>
      <c r="W9" s="37"/>
      <c r="X9" s="37"/>
      <c r="Y9" s="37"/>
    </row>
    <row r="10" spans="1:65" s="39" customFormat="1" ht="31.5" customHeight="1" x14ac:dyDescent="0.2">
      <c r="A10" s="35"/>
      <c r="B10" s="161" t="s">
        <v>149</v>
      </c>
      <c r="C10" s="161"/>
      <c r="D10" s="161"/>
      <c r="E10" s="161"/>
      <c r="F10" s="161"/>
      <c r="G10" s="161"/>
      <c r="H10" s="161"/>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row>
    <row r="11" spans="1:65" s="39" customFormat="1" x14ac:dyDescent="0.2">
      <c r="A11" s="35"/>
      <c r="B11" s="161" t="s">
        <v>150</v>
      </c>
      <c r="C11" s="161"/>
      <c r="D11" s="161"/>
      <c r="E11" s="161"/>
      <c r="F11" s="161"/>
      <c r="G11" s="161"/>
      <c r="H11" s="161"/>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row>
    <row r="12" spans="1:65" s="39" customFormat="1" x14ac:dyDescent="0.2">
      <c r="A12" s="35"/>
      <c r="B12" s="161" t="s">
        <v>151</v>
      </c>
      <c r="C12" s="161"/>
      <c r="D12" s="161"/>
      <c r="E12" s="161"/>
      <c r="F12" s="161"/>
      <c r="G12" s="161"/>
      <c r="H12" s="161"/>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row>
    <row r="13" spans="1:65" x14ac:dyDescent="0.2">
      <c r="A13" s="27"/>
      <c r="B13" s="27"/>
      <c r="C13" s="27"/>
      <c r="D13" s="27"/>
      <c r="E13" s="27"/>
      <c r="F13" s="27"/>
      <c r="G13" s="27"/>
      <c r="H13" s="27"/>
    </row>
    <row r="14" spans="1:65" s="29" customFormat="1" ht="15" x14ac:dyDescent="0.2">
      <c r="A14" s="27"/>
      <c r="B14" s="42" t="s">
        <v>0</v>
      </c>
      <c r="C14" s="42"/>
      <c r="D14" s="44"/>
      <c r="E14" s="44"/>
      <c r="F14" s="44"/>
      <c r="G14" s="44"/>
      <c r="H14" s="45"/>
    </row>
    <row r="15" spans="1:65" s="29" customFormat="1" x14ac:dyDescent="0.2">
      <c r="A15" s="27"/>
      <c r="B15" s="46"/>
      <c r="C15" s="46"/>
      <c r="D15" s="46"/>
      <c r="E15" s="46"/>
      <c r="F15" s="46"/>
      <c r="G15" s="46"/>
      <c r="H15" s="48"/>
    </row>
    <row r="16" spans="1:65" s="29" customFormat="1" ht="15" x14ac:dyDescent="0.2">
      <c r="A16" s="27"/>
      <c r="B16" s="49" t="s">
        <v>2</v>
      </c>
      <c r="C16" s="49"/>
      <c r="D16" s="51" t="s">
        <v>4</v>
      </c>
      <c r="E16" s="52" t="s">
        <v>6</v>
      </c>
      <c r="F16" s="52" t="s">
        <v>3</v>
      </c>
      <c r="G16" s="52" t="s">
        <v>10</v>
      </c>
      <c r="H16" s="51" t="s">
        <v>17</v>
      </c>
    </row>
    <row r="17" spans="1:13" s="29" customFormat="1" x14ac:dyDescent="0.2">
      <c r="A17" s="27"/>
      <c r="B17" s="49"/>
      <c r="C17" s="49"/>
      <c r="D17" s="51"/>
      <c r="E17" s="52"/>
      <c r="F17" s="52"/>
      <c r="G17" s="52"/>
      <c r="H17" s="51"/>
    </row>
    <row r="18" spans="1:13" s="29" customFormat="1" ht="25.5" x14ac:dyDescent="0.2">
      <c r="A18" s="27"/>
      <c r="B18" s="57" t="s">
        <v>114</v>
      </c>
      <c r="C18" s="53"/>
      <c r="D18" s="54" t="s">
        <v>116</v>
      </c>
      <c r="E18" s="59"/>
      <c r="F18" s="47" t="s">
        <v>18</v>
      </c>
      <c r="G18" s="47" t="s">
        <v>115</v>
      </c>
      <c r="H18" s="60" t="s">
        <v>156</v>
      </c>
    </row>
    <row r="19" spans="1:13" s="29" customFormat="1" ht="3" customHeight="1" x14ac:dyDescent="0.2">
      <c r="A19" s="27"/>
      <c r="B19" s="57"/>
      <c r="C19" s="53"/>
      <c r="D19" s="54"/>
      <c r="E19" s="55"/>
      <c r="F19" s="47"/>
      <c r="G19" s="47"/>
      <c r="H19" s="54"/>
    </row>
    <row r="20" spans="1:13" s="29" customFormat="1" ht="14.25" x14ac:dyDescent="0.2">
      <c r="A20" s="27"/>
      <c r="B20" s="57" t="s">
        <v>131</v>
      </c>
      <c r="C20" s="57"/>
      <c r="D20" s="57" t="s">
        <v>49</v>
      </c>
      <c r="E20" s="59"/>
      <c r="F20" s="61" t="s">
        <v>5</v>
      </c>
      <c r="G20" s="61" t="s">
        <v>44</v>
      </c>
      <c r="H20" s="57"/>
    </row>
    <row r="21" spans="1:13" s="29" customFormat="1" ht="3" customHeight="1" x14ac:dyDescent="0.2">
      <c r="A21" s="27"/>
      <c r="B21" s="57"/>
      <c r="C21" s="57"/>
      <c r="D21" s="57"/>
      <c r="E21" s="57"/>
      <c r="F21" s="61"/>
      <c r="G21" s="61"/>
      <c r="H21" s="57"/>
      <c r="I21" s="35"/>
      <c r="J21" s="62"/>
      <c r="K21" s="62"/>
      <c r="L21" s="27"/>
      <c r="M21" s="27"/>
    </row>
    <row r="22" spans="1:13" s="29" customFormat="1" ht="14.25" x14ac:dyDescent="0.2">
      <c r="A22" s="27"/>
      <c r="B22" s="57" t="s">
        <v>132</v>
      </c>
      <c r="C22" s="57"/>
      <c r="D22" s="57" t="s">
        <v>133</v>
      </c>
      <c r="E22" s="59"/>
      <c r="F22" s="61" t="s">
        <v>5</v>
      </c>
      <c r="G22" s="61" t="s">
        <v>20</v>
      </c>
      <c r="H22" s="57" t="s">
        <v>104</v>
      </c>
      <c r="I22" s="35"/>
      <c r="J22" s="62"/>
      <c r="K22" s="62"/>
      <c r="L22" s="27"/>
      <c r="M22" s="27"/>
    </row>
    <row r="23" spans="1:13" s="29" customFormat="1" ht="3" customHeight="1" x14ac:dyDescent="0.2">
      <c r="A23" s="27"/>
      <c r="B23" s="57"/>
      <c r="C23" s="57"/>
      <c r="D23" s="57"/>
      <c r="E23" s="57"/>
      <c r="F23" s="61"/>
      <c r="G23" s="61"/>
      <c r="H23" s="57"/>
      <c r="I23" s="35"/>
      <c r="J23" s="62"/>
      <c r="K23" s="62"/>
      <c r="L23" s="27"/>
      <c r="M23" s="27"/>
    </row>
    <row r="24" spans="1:13" s="29" customFormat="1" ht="14.25" x14ac:dyDescent="0.2">
      <c r="A24" s="27"/>
      <c r="B24" s="57" t="s">
        <v>134</v>
      </c>
      <c r="C24" s="57"/>
      <c r="D24" s="57" t="s">
        <v>135</v>
      </c>
      <c r="E24" s="59"/>
      <c r="F24" s="61" t="s">
        <v>5</v>
      </c>
      <c r="G24" s="61" t="s">
        <v>20</v>
      </c>
      <c r="H24" s="57" t="s">
        <v>104</v>
      </c>
      <c r="I24" s="35"/>
      <c r="J24" s="62"/>
      <c r="K24" s="62"/>
      <c r="L24" s="27"/>
      <c r="M24" s="27"/>
    </row>
    <row r="25" spans="1:13" s="29" customFormat="1" ht="3" customHeight="1" x14ac:dyDescent="0.2">
      <c r="A25" s="27"/>
      <c r="B25" s="57"/>
      <c r="C25" s="57"/>
      <c r="D25" s="57"/>
      <c r="E25" s="57"/>
      <c r="F25" s="61"/>
      <c r="G25" s="61"/>
      <c r="H25" s="57"/>
      <c r="I25" s="35"/>
      <c r="J25" s="62"/>
      <c r="K25" s="62"/>
      <c r="L25" s="27"/>
      <c r="M25" s="27"/>
    </row>
    <row r="26" spans="1:13" s="29" customFormat="1" ht="15" x14ac:dyDescent="0.2">
      <c r="A26" s="27"/>
      <c r="B26" s="57" t="s">
        <v>107</v>
      </c>
      <c r="C26" s="57"/>
      <c r="D26" s="57" t="s">
        <v>136</v>
      </c>
      <c r="E26" s="87" t="str">
        <f>IF('Releases from manuf plastic'!F46="??","0",'Releases from manuf plastic'!F46)</f>
        <v>0</v>
      </c>
      <c r="F26" s="61" t="s">
        <v>18</v>
      </c>
      <c r="G26" s="61" t="s">
        <v>7</v>
      </c>
      <c r="H26" s="57" t="s">
        <v>138</v>
      </c>
      <c r="I26" s="35"/>
      <c r="J26" s="62"/>
      <c r="K26" s="62"/>
      <c r="L26" s="27"/>
      <c r="M26" s="27"/>
    </row>
    <row r="27" spans="1:13" s="29" customFormat="1" ht="3" customHeight="1" x14ac:dyDescent="0.2">
      <c r="A27" s="27"/>
      <c r="B27" s="57"/>
      <c r="C27" s="57"/>
      <c r="D27" s="57"/>
      <c r="E27" s="57"/>
      <c r="F27" s="61"/>
      <c r="G27" s="61"/>
      <c r="H27" s="57"/>
      <c r="I27" s="35"/>
      <c r="J27" s="62"/>
      <c r="K27" s="62"/>
      <c r="L27" s="27"/>
      <c r="M27" s="27"/>
    </row>
    <row r="28" spans="1:13" s="29" customFormat="1" ht="15" x14ac:dyDescent="0.2">
      <c r="A28" s="27"/>
      <c r="B28" s="57" t="s">
        <v>108</v>
      </c>
      <c r="C28" s="57"/>
      <c r="D28" s="57" t="s">
        <v>137</v>
      </c>
      <c r="E28" s="87" t="str">
        <f>IF('Releases from manuf plastic'!F48="??","0",'Releases from manuf plastic'!F48)</f>
        <v>0</v>
      </c>
      <c r="F28" s="61" t="s">
        <v>18</v>
      </c>
      <c r="G28" s="61" t="s">
        <v>7</v>
      </c>
      <c r="H28" s="57" t="s">
        <v>138</v>
      </c>
      <c r="I28" s="35"/>
      <c r="J28" s="62"/>
      <c r="K28" s="62"/>
      <c r="L28" s="27"/>
      <c r="M28" s="27"/>
    </row>
    <row r="29" spans="1:13" s="29" customFormat="1" ht="3" customHeight="1" x14ac:dyDescent="0.2">
      <c r="A29" s="27"/>
      <c r="B29" s="57"/>
      <c r="C29" s="57"/>
      <c r="D29" s="57"/>
      <c r="E29" s="57"/>
      <c r="F29" s="61"/>
      <c r="G29" s="61"/>
      <c r="H29" s="57"/>
      <c r="I29" s="35"/>
      <c r="J29" s="62"/>
      <c r="K29" s="62"/>
      <c r="L29" s="27"/>
      <c r="M29" s="27"/>
    </row>
    <row r="30" spans="1:13" s="29" customFormat="1" ht="15" x14ac:dyDescent="0.2">
      <c r="A30" s="27"/>
      <c r="B30" s="57" t="s">
        <v>123</v>
      </c>
      <c r="C30" s="57"/>
      <c r="D30" s="57" t="s">
        <v>121</v>
      </c>
      <c r="E30" s="87" t="str">
        <f>IF('Releases from serv life plastic'!E30="??","0",'Releases from serv life plastic'!E30)</f>
        <v>0</v>
      </c>
      <c r="F30" s="61" t="s">
        <v>18</v>
      </c>
      <c r="G30" s="61" t="s">
        <v>7</v>
      </c>
      <c r="H30" s="57" t="s">
        <v>139</v>
      </c>
      <c r="I30" s="35"/>
      <c r="J30" s="62"/>
      <c r="K30" s="62"/>
      <c r="L30" s="27"/>
      <c r="M30" s="27"/>
    </row>
    <row r="31" spans="1:13" s="29" customFormat="1" ht="3" customHeight="1" x14ac:dyDescent="0.2">
      <c r="A31" s="27"/>
      <c r="B31" s="57"/>
      <c r="C31" s="57"/>
      <c r="D31" s="57"/>
      <c r="E31" s="57"/>
      <c r="F31" s="61"/>
      <c r="G31" s="61"/>
      <c r="H31" s="57"/>
      <c r="I31" s="35"/>
      <c r="J31" s="62"/>
      <c r="K31" s="62"/>
      <c r="L31" s="27"/>
      <c r="M31" s="27"/>
    </row>
    <row r="32" spans="1:13" s="29" customFormat="1" ht="15" x14ac:dyDescent="0.2">
      <c r="A32" s="27"/>
      <c r="B32" s="57" t="s">
        <v>124</v>
      </c>
      <c r="C32" s="57"/>
      <c r="D32" s="57" t="s">
        <v>122</v>
      </c>
      <c r="E32" s="87" t="str">
        <f>IF('Releases from serv life plastic'!E32="??","0",'Releases from serv life plastic'!E32)</f>
        <v>0</v>
      </c>
      <c r="F32" s="61" t="s">
        <v>18</v>
      </c>
      <c r="G32" s="61" t="s">
        <v>7</v>
      </c>
      <c r="H32" s="57" t="s">
        <v>139</v>
      </c>
      <c r="I32" s="35"/>
      <c r="J32" s="62"/>
      <c r="K32" s="62"/>
      <c r="L32" s="27"/>
      <c r="M32" s="27"/>
    </row>
    <row r="33" spans="1:13" s="29" customFormat="1" x14ac:dyDescent="0.2">
      <c r="A33" s="27"/>
      <c r="B33" s="57"/>
      <c r="C33" s="57"/>
      <c r="D33" s="57"/>
      <c r="E33" s="57"/>
      <c r="F33" s="57"/>
      <c r="G33" s="57"/>
      <c r="H33" s="57"/>
      <c r="I33" s="35"/>
      <c r="J33" s="62"/>
      <c r="K33" s="62"/>
      <c r="L33" s="27"/>
      <c r="M33" s="27"/>
    </row>
    <row r="34" spans="1:13" s="29" customFormat="1" ht="15" x14ac:dyDescent="0.2">
      <c r="A34" s="27"/>
      <c r="B34" s="42" t="s">
        <v>1</v>
      </c>
      <c r="C34" s="42"/>
      <c r="D34" s="44"/>
      <c r="E34" s="44"/>
      <c r="F34" s="44"/>
      <c r="G34" s="44"/>
      <c r="H34" s="45"/>
      <c r="I34" s="35"/>
      <c r="J34" s="62"/>
      <c r="K34" s="62"/>
      <c r="L34" s="27"/>
      <c r="M34" s="27"/>
    </row>
    <row r="35" spans="1:13" s="29" customFormat="1" x14ac:dyDescent="0.2">
      <c r="A35" s="27"/>
      <c r="B35" s="46"/>
      <c r="C35" s="46"/>
      <c r="D35" s="46"/>
      <c r="E35" s="46"/>
      <c r="F35" s="46"/>
      <c r="G35" s="46"/>
      <c r="H35" s="48"/>
      <c r="I35" s="35"/>
      <c r="J35" s="62"/>
      <c r="K35" s="62"/>
      <c r="L35" s="27"/>
      <c r="M35" s="27"/>
    </row>
    <row r="36" spans="1:13" s="29" customFormat="1" ht="15" x14ac:dyDescent="0.2">
      <c r="A36" s="27"/>
      <c r="B36" s="49" t="s">
        <v>2</v>
      </c>
      <c r="C36" s="49"/>
      <c r="D36" s="51" t="s">
        <v>4</v>
      </c>
      <c r="E36" s="52" t="s">
        <v>6</v>
      </c>
      <c r="F36" s="52" t="s">
        <v>3</v>
      </c>
      <c r="G36" s="52" t="s">
        <v>10</v>
      </c>
      <c r="H36" s="51" t="s">
        <v>17</v>
      </c>
      <c r="I36" s="35"/>
      <c r="J36" s="62"/>
      <c r="K36" s="62"/>
      <c r="L36" s="27"/>
      <c r="M36" s="27"/>
    </row>
    <row r="37" spans="1:13" s="29" customFormat="1" x14ac:dyDescent="0.2">
      <c r="A37" s="27"/>
      <c r="B37" s="49"/>
      <c r="C37" s="49"/>
      <c r="D37" s="51"/>
      <c r="E37" s="52"/>
      <c r="F37" s="52"/>
      <c r="G37" s="52"/>
      <c r="H37" s="51"/>
      <c r="I37" s="35"/>
      <c r="J37" s="62"/>
      <c r="K37" s="62"/>
      <c r="L37" s="27"/>
      <c r="M37" s="27"/>
    </row>
    <row r="38" spans="1:13" s="29" customFormat="1" ht="28.5" x14ac:dyDescent="0.2">
      <c r="A38" s="27"/>
      <c r="B38" s="57" t="s">
        <v>140</v>
      </c>
      <c r="C38" s="53"/>
      <c r="D38" s="54" t="s">
        <v>141</v>
      </c>
      <c r="E38" s="80" t="str">
        <f>IF(AND(ISNUMBER(TONNAGEregproduct),ISNUMBER(Fa.i.)), TONNAGEregproduct*Fa.i.-(Emanuf_air+Emanuf_water)-(Eserv_air+Eserv_water),"??")</f>
        <v>??</v>
      </c>
      <c r="F38" s="47" t="s">
        <v>18</v>
      </c>
      <c r="G38" s="47" t="s">
        <v>7</v>
      </c>
      <c r="H38" s="64" t="s">
        <v>146</v>
      </c>
      <c r="I38" s="35"/>
      <c r="J38" s="62"/>
      <c r="K38" s="62"/>
      <c r="L38" s="27"/>
      <c r="M38" s="27"/>
    </row>
    <row r="39" spans="1:13" s="29" customFormat="1" ht="3" customHeight="1" x14ac:dyDescent="0.2">
      <c r="A39" s="27"/>
      <c r="B39" s="49"/>
      <c r="C39" s="49"/>
      <c r="D39" s="51"/>
      <c r="E39" s="52"/>
      <c r="F39" s="52"/>
      <c r="G39" s="52"/>
      <c r="H39" s="51"/>
      <c r="I39" s="35"/>
      <c r="J39" s="62"/>
      <c r="K39" s="62"/>
      <c r="L39" s="27"/>
      <c r="M39" s="27"/>
    </row>
    <row r="40" spans="1:13" s="29" customFormat="1" ht="15" x14ac:dyDescent="0.2">
      <c r="A40" s="27"/>
      <c r="B40" s="54" t="s">
        <v>142</v>
      </c>
      <c r="C40" s="53"/>
      <c r="D40" s="54" t="s">
        <v>144</v>
      </c>
      <c r="E40" s="80" t="str">
        <f>IF(AND(ISNUMBER(TONNAGE_reg_ai),ISNUMBER(Fdisp_air)), TONNAGE_reg_ai*Fdisp_air,"??")</f>
        <v>??</v>
      </c>
      <c r="F40" s="47" t="s">
        <v>18</v>
      </c>
      <c r="G40" s="47" t="s">
        <v>7</v>
      </c>
      <c r="H40" s="64" t="s">
        <v>147</v>
      </c>
      <c r="I40" s="35"/>
      <c r="J40" s="62"/>
      <c r="K40" s="62"/>
      <c r="L40" s="27"/>
      <c r="M40" s="27"/>
    </row>
    <row r="41" spans="1:13" s="29" customFormat="1" ht="3" customHeight="1" x14ac:dyDescent="0.2">
      <c r="A41" s="27"/>
      <c r="B41" s="54"/>
      <c r="C41" s="53"/>
      <c r="D41" s="54"/>
      <c r="E41" s="55"/>
      <c r="F41" s="47"/>
      <c r="G41" s="47"/>
      <c r="H41" s="65"/>
      <c r="I41" s="35"/>
      <c r="J41" s="62"/>
      <c r="K41" s="62"/>
      <c r="L41" s="27"/>
      <c r="M41" s="27"/>
    </row>
    <row r="42" spans="1:13" s="29" customFormat="1" ht="15" x14ac:dyDescent="0.2">
      <c r="A42" s="27"/>
      <c r="B42" s="54" t="s">
        <v>143</v>
      </c>
      <c r="C42" s="53"/>
      <c r="D42" s="54" t="s">
        <v>145</v>
      </c>
      <c r="E42" s="80" t="str">
        <f>IF(AND(ISNUMBER(TONNAGE_reg_ai),ISNUMBER(Fdisp_water)), TONNAGE_reg_ai*Fdisp_water,"??")</f>
        <v>??</v>
      </c>
      <c r="F42" s="47" t="s">
        <v>18</v>
      </c>
      <c r="G42" s="47" t="s">
        <v>7</v>
      </c>
      <c r="H42" s="64" t="s">
        <v>148</v>
      </c>
      <c r="I42" s="35"/>
      <c r="J42" s="62"/>
      <c r="K42" s="62"/>
      <c r="L42" s="27"/>
      <c r="M42" s="27"/>
    </row>
    <row r="43" spans="1:13" s="29" customFormat="1" x14ac:dyDescent="0.2">
      <c r="A43" s="27"/>
      <c r="B43" s="54"/>
      <c r="C43" s="53"/>
      <c r="D43" s="54"/>
      <c r="E43" s="55"/>
      <c r="F43" s="47"/>
      <c r="G43" s="47"/>
      <c r="H43" s="65"/>
      <c r="I43" s="35"/>
      <c r="J43" s="62"/>
      <c r="K43" s="62"/>
      <c r="L43" s="27"/>
      <c r="M43" s="27"/>
    </row>
    <row r="44" spans="1:13" s="29" customFormat="1" x14ac:dyDescent="0.2">
      <c r="A44" s="27"/>
      <c r="B44" s="68" t="s">
        <v>11</v>
      </c>
      <c r="C44" s="68"/>
      <c r="D44" s="27"/>
      <c r="E44" s="27"/>
      <c r="F44" s="27"/>
      <c r="G44" s="27"/>
      <c r="H44" s="70"/>
    </row>
    <row r="45" spans="1:13" s="75" customFormat="1" x14ac:dyDescent="0.2">
      <c r="A45" s="71"/>
      <c r="B45" s="68"/>
      <c r="C45" s="73"/>
      <c r="D45" s="71"/>
      <c r="E45" s="71"/>
      <c r="F45" s="71"/>
      <c r="G45" s="71"/>
      <c r="H45" s="74"/>
    </row>
    <row r="46" spans="1:13" s="75" customFormat="1" x14ac:dyDescent="0.2">
      <c r="B46" s="150" t="s">
        <v>252</v>
      </c>
    </row>
    <row r="47" spans="1:13" s="75" customFormat="1" x14ac:dyDescent="0.2">
      <c r="B47" s="73"/>
    </row>
    <row r="48" spans="1:13" s="75" customFormat="1" x14ac:dyDescent="0.2"/>
    <row r="49" s="29" customFormat="1" x14ac:dyDescent="0.2"/>
    <row r="50" s="29" customFormat="1" x14ac:dyDescent="0.2"/>
    <row r="51" s="29" customFormat="1" x14ac:dyDescent="0.2"/>
    <row r="52" s="29" customFormat="1" x14ac:dyDescent="0.2"/>
    <row r="53" s="29" customFormat="1" x14ac:dyDescent="0.2"/>
    <row r="54" s="29" customFormat="1" x14ac:dyDescent="0.2"/>
    <row r="55" s="29" customFormat="1" x14ac:dyDescent="0.2"/>
    <row r="56" s="29" customFormat="1" x14ac:dyDescent="0.2"/>
    <row r="57" s="29" customFormat="1" x14ac:dyDescent="0.2"/>
    <row r="58" s="29" customFormat="1" x14ac:dyDescent="0.2"/>
    <row r="59" s="29" customFormat="1" x14ac:dyDescent="0.2"/>
    <row r="60" s="29" customFormat="1" x14ac:dyDescent="0.2"/>
    <row r="61" s="29" customFormat="1" x14ac:dyDescent="0.2"/>
    <row r="62" s="29" customFormat="1" x14ac:dyDescent="0.2"/>
    <row r="63" s="29" customFormat="1" x14ac:dyDescent="0.2"/>
    <row r="64" s="29" customFormat="1" x14ac:dyDescent="0.2"/>
    <row r="65" s="29" customFormat="1" x14ac:dyDescent="0.2"/>
    <row r="66" s="29" customFormat="1" x14ac:dyDescent="0.2"/>
    <row r="67" s="29" customFormat="1" x14ac:dyDescent="0.2"/>
    <row r="68" s="29" customFormat="1" x14ac:dyDescent="0.2"/>
    <row r="69" s="29" customFormat="1" x14ac:dyDescent="0.2"/>
    <row r="70" s="29" customFormat="1" x14ac:dyDescent="0.2"/>
    <row r="71" s="29" customFormat="1" x14ac:dyDescent="0.2"/>
    <row r="72" s="29" customFormat="1" x14ac:dyDescent="0.2"/>
    <row r="73" s="29" customFormat="1" x14ac:dyDescent="0.2"/>
    <row r="74" s="29" customFormat="1" x14ac:dyDescent="0.2"/>
    <row r="75" s="29" customFormat="1" x14ac:dyDescent="0.2"/>
    <row r="76" s="29" customFormat="1" x14ac:dyDescent="0.2"/>
    <row r="77" s="29" customFormat="1" x14ac:dyDescent="0.2"/>
    <row r="78" s="29" customFormat="1" x14ac:dyDescent="0.2"/>
    <row r="79" s="29" customFormat="1" x14ac:dyDescent="0.2"/>
    <row r="80" s="29" customFormat="1" x14ac:dyDescent="0.2"/>
    <row r="81" s="29" customFormat="1" x14ac:dyDescent="0.2"/>
    <row r="82" s="29" customFormat="1" x14ac:dyDescent="0.2"/>
    <row r="83" s="29" customFormat="1" x14ac:dyDescent="0.2"/>
    <row r="84" s="29" customFormat="1" x14ac:dyDescent="0.2"/>
    <row r="85" s="29" customFormat="1" x14ac:dyDescent="0.2"/>
    <row r="86" s="29" customFormat="1" x14ac:dyDescent="0.2"/>
    <row r="87" s="29" customFormat="1" x14ac:dyDescent="0.2"/>
    <row r="88" s="29" customFormat="1" x14ac:dyDescent="0.2"/>
    <row r="89" s="29" customFormat="1" x14ac:dyDescent="0.2"/>
    <row r="90" s="29" customFormat="1" x14ac:dyDescent="0.2"/>
    <row r="91" s="29" customFormat="1" x14ac:dyDescent="0.2"/>
    <row r="92" s="29" customFormat="1" x14ac:dyDescent="0.2"/>
    <row r="93" s="29" customFormat="1" x14ac:dyDescent="0.2"/>
    <row r="94" s="29" customFormat="1" x14ac:dyDescent="0.2"/>
    <row r="95" s="29" customFormat="1" x14ac:dyDescent="0.2"/>
    <row r="96" s="29" customFormat="1" x14ac:dyDescent="0.2"/>
    <row r="97" s="29" customFormat="1" x14ac:dyDescent="0.2"/>
    <row r="98" s="29" customFormat="1" x14ac:dyDescent="0.2"/>
    <row r="99" s="29" customFormat="1" x14ac:dyDescent="0.2"/>
    <row r="100" s="29" customFormat="1" x14ac:dyDescent="0.2"/>
    <row r="101" s="29" customFormat="1" x14ac:dyDescent="0.2"/>
    <row r="102" s="29" customFormat="1" x14ac:dyDescent="0.2"/>
    <row r="103" s="29" customFormat="1" x14ac:dyDescent="0.2"/>
    <row r="104" s="29" customFormat="1" x14ac:dyDescent="0.2"/>
    <row r="105" s="29" customFormat="1" x14ac:dyDescent="0.2"/>
    <row r="106" s="29" customFormat="1" x14ac:dyDescent="0.2"/>
    <row r="107" s="29" customFormat="1" x14ac:dyDescent="0.2"/>
    <row r="108" s="29" customFormat="1" x14ac:dyDescent="0.2"/>
    <row r="109" s="29" customFormat="1" x14ac:dyDescent="0.2"/>
    <row r="110" s="29" customFormat="1" x14ac:dyDescent="0.2"/>
    <row r="111" s="29" customFormat="1" x14ac:dyDescent="0.2"/>
    <row r="112" s="29" customFormat="1" x14ac:dyDescent="0.2"/>
    <row r="113" s="29" customFormat="1" x14ac:dyDescent="0.2"/>
    <row r="114" s="29" customFormat="1" x14ac:dyDescent="0.2"/>
    <row r="115" s="29" customFormat="1" x14ac:dyDescent="0.2"/>
    <row r="116" s="29" customFormat="1" x14ac:dyDescent="0.2"/>
    <row r="117" s="29" customFormat="1" x14ac:dyDescent="0.2"/>
    <row r="118" s="29" customFormat="1" x14ac:dyDescent="0.2"/>
    <row r="119" s="29" customFormat="1" x14ac:dyDescent="0.2"/>
    <row r="120" s="29" customFormat="1" x14ac:dyDescent="0.2"/>
    <row r="121" s="29" customFormat="1" x14ac:dyDescent="0.2"/>
    <row r="122" s="29" customFormat="1" x14ac:dyDescent="0.2"/>
    <row r="123" s="29" customFormat="1" x14ac:dyDescent="0.2"/>
    <row r="124" s="29" customFormat="1" x14ac:dyDescent="0.2"/>
    <row r="125" s="29" customFormat="1" x14ac:dyDescent="0.2"/>
    <row r="126" s="29" customFormat="1" x14ac:dyDescent="0.2"/>
    <row r="127" s="29" customFormat="1" x14ac:dyDescent="0.2"/>
    <row r="128" s="29" customFormat="1" x14ac:dyDescent="0.2"/>
    <row r="129" s="29" customFormat="1" x14ac:dyDescent="0.2"/>
    <row r="130" s="29" customFormat="1" x14ac:dyDescent="0.2"/>
    <row r="131" s="29" customFormat="1" x14ac:dyDescent="0.2"/>
    <row r="132" s="29" customFormat="1" x14ac:dyDescent="0.2"/>
    <row r="133" s="29" customFormat="1" x14ac:dyDescent="0.2"/>
    <row r="134" s="29" customFormat="1" x14ac:dyDescent="0.2"/>
    <row r="135" s="29" customFormat="1" x14ac:dyDescent="0.2"/>
    <row r="136" s="29" customFormat="1" x14ac:dyDescent="0.2"/>
    <row r="137" s="29" customFormat="1" x14ac:dyDescent="0.2"/>
    <row r="138" s="29" customFormat="1" x14ac:dyDescent="0.2"/>
    <row r="139" s="29" customFormat="1" x14ac:dyDescent="0.2"/>
    <row r="140" s="29" customFormat="1" x14ac:dyDescent="0.2"/>
    <row r="141" s="29" customFormat="1" x14ac:dyDescent="0.2"/>
    <row r="142" s="29" customFormat="1" x14ac:dyDescent="0.2"/>
    <row r="143" s="29" customFormat="1" x14ac:dyDescent="0.2"/>
    <row r="144" s="29" customFormat="1" x14ac:dyDescent="0.2"/>
    <row r="145" s="29" customFormat="1" x14ac:dyDescent="0.2"/>
    <row r="146" s="29" customFormat="1" x14ac:dyDescent="0.2"/>
    <row r="147" s="29" customFormat="1" x14ac:dyDescent="0.2"/>
    <row r="148" s="29" customFormat="1" x14ac:dyDescent="0.2"/>
    <row r="149" s="29" customFormat="1" x14ac:dyDescent="0.2"/>
    <row r="150" s="29" customFormat="1" x14ac:dyDescent="0.2"/>
    <row r="151" s="29" customFormat="1" x14ac:dyDescent="0.2"/>
    <row r="152" s="29" customFormat="1" x14ac:dyDescent="0.2"/>
    <row r="153" s="29" customFormat="1" x14ac:dyDescent="0.2"/>
    <row r="154" s="29" customFormat="1" x14ac:dyDescent="0.2"/>
    <row r="155" s="29" customFormat="1" x14ac:dyDescent="0.2"/>
    <row r="156" s="29" customFormat="1" x14ac:dyDescent="0.2"/>
    <row r="157" s="29" customFormat="1" x14ac:dyDescent="0.2"/>
    <row r="158" s="29" customFormat="1" x14ac:dyDescent="0.2"/>
    <row r="159" s="29" customFormat="1" x14ac:dyDescent="0.2"/>
    <row r="160" s="29" customFormat="1" x14ac:dyDescent="0.2"/>
    <row r="161" s="29" customFormat="1" x14ac:dyDescent="0.2"/>
    <row r="162" s="29" customFormat="1" x14ac:dyDescent="0.2"/>
    <row r="163" s="29" customFormat="1" x14ac:dyDescent="0.2"/>
    <row r="164" s="29" customFormat="1" x14ac:dyDescent="0.2"/>
    <row r="165" s="29" customFormat="1" x14ac:dyDescent="0.2"/>
    <row r="166" s="29" customFormat="1" x14ac:dyDescent="0.2"/>
    <row r="167" s="29" customFormat="1" x14ac:dyDescent="0.2"/>
    <row r="168" s="29" customFormat="1" x14ac:dyDescent="0.2"/>
    <row r="169" s="29" customFormat="1" x14ac:dyDescent="0.2"/>
    <row r="170" s="29" customFormat="1" x14ac:dyDescent="0.2"/>
    <row r="171" s="29" customFormat="1" x14ac:dyDescent="0.2"/>
    <row r="172" s="29" customFormat="1" x14ac:dyDescent="0.2"/>
    <row r="173" s="29" customFormat="1" x14ac:dyDescent="0.2"/>
    <row r="174" s="29" customFormat="1" x14ac:dyDescent="0.2"/>
    <row r="175" s="29" customFormat="1" x14ac:dyDescent="0.2"/>
    <row r="176" s="29" customFormat="1" x14ac:dyDescent="0.2"/>
    <row r="177" s="29" customFormat="1" x14ac:dyDescent="0.2"/>
    <row r="178" s="29" customFormat="1" x14ac:dyDescent="0.2"/>
    <row r="179" s="29" customFormat="1" x14ac:dyDescent="0.2"/>
    <row r="180" s="29" customFormat="1" x14ac:dyDescent="0.2"/>
    <row r="181" s="29" customFormat="1" x14ac:dyDescent="0.2"/>
    <row r="182" s="29" customFormat="1" x14ac:dyDescent="0.2"/>
    <row r="183" s="29" customFormat="1" x14ac:dyDescent="0.2"/>
    <row r="184" s="29" customFormat="1" x14ac:dyDescent="0.2"/>
    <row r="185" s="29" customFormat="1" x14ac:dyDescent="0.2"/>
    <row r="186" s="29" customFormat="1" x14ac:dyDescent="0.2"/>
    <row r="187" s="29" customFormat="1" x14ac:dyDescent="0.2"/>
    <row r="188" s="29" customFormat="1" x14ac:dyDescent="0.2"/>
    <row r="189" s="29" customFormat="1" x14ac:dyDescent="0.2"/>
    <row r="190" s="29" customFormat="1" x14ac:dyDescent="0.2"/>
    <row r="191" s="29" customFormat="1" x14ac:dyDescent="0.2"/>
    <row r="192" s="29" customFormat="1" x14ac:dyDescent="0.2"/>
    <row r="193" s="29" customFormat="1" x14ac:dyDescent="0.2"/>
    <row r="194" s="29" customFormat="1" x14ac:dyDescent="0.2"/>
    <row r="195" s="29" customFormat="1" x14ac:dyDescent="0.2"/>
    <row r="196" s="29" customFormat="1" x14ac:dyDescent="0.2"/>
    <row r="197" s="29" customFormat="1" x14ac:dyDescent="0.2"/>
    <row r="198" s="29" customFormat="1" x14ac:dyDescent="0.2"/>
    <row r="199" s="29" customFormat="1" x14ac:dyDescent="0.2"/>
    <row r="200" s="29" customFormat="1" x14ac:dyDescent="0.2"/>
    <row r="201" s="29" customFormat="1" x14ac:dyDescent="0.2"/>
    <row r="202" s="29" customFormat="1" x14ac:dyDescent="0.2"/>
    <row r="203" s="29" customFormat="1" x14ac:dyDescent="0.2"/>
    <row r="204" s="29" customFormat="1" x14ac:dyDescent="0.2"/>
    <row r="205" s="29" customFormat="1" x14ac:dyDescent="0.2"/>
    <row r="206" s="29" customFormat="1" x14ac:dyDescent="0.2"/>
    <row r="207" s="29" customFormat="1" x14ac:dyDescent="0.2"/>
    <row r="208" s="29" customFormat="1" x14ac:dyDescent="0.2"/>
    <row r="209" s="29" customFormat="1" x14ac:dyDescent="0.2"/>
    <row r="210" s="29" customFormat="1" x14ac:dyDescent="0.2"/>
    <row r="211" s="29" customFormat="1" x14ac:dyDescent="0.2"/>
    <row r="212" s="29" customFormat="1" x14ac:dyDescent="0.2"/>
    <row r="213" s="29" customFormat="1" x14ac:dyDescent="0.2"/>
    <row r="214" s="29" customFormat="1" x14ac:dyDescent="0.2"/>
    <row r="215" s="29" customFormat="1" x14ac:dyDescent="0.2"/>
    <row r="216" s="29" customFormat="1" x14ac:dyDescent="0.2"/>
    <row r="217" s="29" customFormat="1" x14ac:dyDescent="0.2"/>
    <row r="218" s="29" customFormat="1" x14ac:dyDescent="0.2"/>
    <row r="219" s="29" customFormat="1" x14ac:dyDescent="0.2"/>
    <row r="220" s="29" customFormat="1" x14ac:dyDescent="0.2"/>
    <row r="221" s="29" customFormat="1" x14ac:dyDescent="0.2"/>
    <row r="222" s="29" customFormat="1" x14ac:dyDescent="0.2"/>
    <row r="223" s="29" customFormat="1" x14ac:dyDescent="0.2"/>
    <row r="224" s="29" customFormat="1" x14ac:dyDescent="0.2"/>
    <row r="225" s="29" customFormat="1" x14ac:dyDescent="0.2"/>
    <row r="226" s="29" customFormat="1" x14ac:dyDescent="0.2"/>
    <row r="227" s="29" customFormat="1" x14ac:dyDescent="0.2"/>
    <row r="228" s="29" customFormat="1" x14ac:dyDescent="0.2"/>
    <row r="229" s="29" customFormat="1" x14ac:dyDescent="0.2"/>
    <row r="230" s="29" customFormat="1" x14ac:dyDescent="0.2"/>
    <row r="231" s="29" customFormat="1" x14ac:dyDescent="0.2"/>
    <row r="232" s="29" customFormat="1" x14ac:dyDescent="0.2"/>
    <row r="233" s="29" customFormat="1" x14ac:dyDescent="0.2"/>
    <row r="234" s="29" customFormat="1" x14ac:dyDescent="0.2"/>
    <row r="235" s="29" customFormat="1" x14ac:dyDescent="0.2"/>
    <row r="236" s="29" customFormat="1" x14ac:dyDescent="0.2"/>
    <row r="237" s="29" customFormat="1" x14ac:dyDescent="0.2"/>
    <row r="238" s="29" customFormat="1" x14ac:dyDescent="0.2"/>
    <row r="239" s="29" customFormat="1" x14ac:dyDescent="0.2"/>
    <row r="240" s="29" customFormat="1" x14ac:dyDescent="0.2"/>
    <row r="241" s="29" customFormat="1" x14ac:dyDescent="0.2"/>
    <row r="242" s="29" customFormat="1" x14ac:dyDescent="0.2"/>
    <row r="243" s="29" customFormat="1" x14ac:dyDescent="0.2"/>
    <row r="244" s="29" customFormat="1" x14ac:dyDescent="0.2"/>
    <row r="245" s="29" customFormat="1" x14ac:dyDescent="0.2"/>
    <row r="246" s="29" customFormat="1" x14ac:dyDescent="0.2"/>
    <row r="247" s="29" customFormat="1" x14ac:dyDescent="0.2"/>
    <row r="248" s="29" customFormat="1" x14ac:dyDescent="0.2"/>
    <row r="249" s="29" customFormat="1" x14ac:dyDescent="0.2"/>
    <row r="250" s="29" customFormat="1" x14ac:dyDescent="0.2"/>
    <row r="251" s="29" customFormat="1" x14ac:dyDescent="0.2"/>
    <row r="252" s="29" customFormat="1" x14ac:dyDescent="0.2"/>
    <row r="253" s="29" customFormat="1" x14ac:dyDescent="0.2"/>
    <row r="254" s="29" customFormat="1" x14ac:dyDescent="0.2"/>
    <row r="255" s="29" customFormat="1" x14ac:dyDescent="0.2"/>
    <row r="256" s="29" customFormat="1" x14ac:dyDescent="0.2"/>
    <row r="257" s="29" customFormat="1" x14ac:dyDescent="0.2"/>
    <row r="258" s="29" customFormat="1" x14ac:dyDescent="0.2"/>
    <row r="259" s="29" customFormat="1" x14ac:dyDescent="0.2"/>
    <row r="260" s="29" customFormat="1" x14ac:dyDescent="0.2"/>
    <row r="261" s="29" customFormat="1" x14ac:dyDescent="0.2"/>
    <row r="262" s="29" customFormat="1" x14ac:dyDescent="0.2"/>
    <row r="263" s="29" customFormat="1" x14ac:dyDescent="0.2"/>
    <row r="264" s="29" customFormat="1" x14ac:dyDescent="0.2"/>
    <row r="265" s="29" customFormat="1" x14ac:dyDescent="0.2"/>
    <row r="266" s="29" customFormat="1" x14ac:dyDescent="0.2"/>
    <row r="267" s="29" customFormat="1" x14ac:dyDescent="0.2"/>
    <row r="268" s="29" customFormat="1" x14ac:dyDescent="0.2"/>
    <row r="269" s="29" customFormat="1" x14ac:dyDescent="0.2"/>
    <row r="270" s="29" customFormat="1" x14ac:dyDescent="0.2"/>
    <row r="271" s="29" customFormat="1" x14ac:dyDescent="0.2"/>
    <row r="272" s="29" customFormat="1" x14ac:dyDescent="0.2"/>
    <row r="273" s="29" customFormat="1" x14ac:dyDescent="0.2"/>
    <row r="274" s="29" customFormat="1" x14ac:dyDescent="0.2"/>
    <row r="275" s="29" customFormat="1" x14ac:dyDescent="0.2"/>
    <row r="276" s="29" customFormat="1" x14ac:dyDescent="0.2"/>
    <row r="277" s="29" customFormat="1" x14ac:dyDescent="0.2"/>
    <row r="278" s="29" customFormat="1" x14ac:dyDescent="0.2"/>
    <row r="279" s="29" customFormat="1" x14ac:dyDescent="0.2"/>
    <row r="280" s="29" customFormat="1" x14ac:dyDescent="0.2"/>
    <row r="281" s="29" customFormat="1" x14ac:dyDescent="0.2"/>
    <row r="282" s="29" customFormat="1" x14ac:dyDescent="0.2"/>
    <row r="283" s="29" customFormat="1" x14ac:dyDescent="0.2"/>
    <row r="284" s="29" customFormat="1" x14ac:dyDescent="0.2"/>
    <row r="285" s="29" customFormat="1" x14ac:dyDescent="0.2"/>
    <row r="286" s="29" customFormat="1" x14ac:dyDescent="0.2"/>
    <row r="287" s="29" customFormat="1" x14ac:dyDescent="0.2"/>
    <row r="288" s="29" customFormat="1" x14ac:dyDescent="0.2"/>
    <row r="289" spans="26:65" s="29" customFormat="1" x14ac:dyDescent="0.2"/>
    <row r="290" spans="26:65" s="29" customFormat="1" x14ac:dyDescent="0.2"/>
    <row r="291" spans="26:65" s="29" customFormat="1" x14ac:dyDescent="0.2">
      <c r="Z291" s="30"/>
      <c r="AA291" s="30"/>
      <c r="AB291" s="30"/>
      <c r="AC291" s="30"/>
      <c r="AD291" s="30"/>
      <c r="AE291" s="30"/>
      <c r="AF291" s="30"/>
      <c r="AG291" s="30"/>
      <c r="AH291" s="30"/>
      <c r="AI291" s="30"/>
      <c r="AJ291" s="30"/>
      <c r="AK291" s="30"/>
      <c r="AL291" s="30"/>
      <c r="AM291" s="30"/>
      <c r="AN291" s="30"/>
      <c r="AO291" s="30"/>
      <c r="AP291" s="30"/>
      <c r="AQ291" s="30"/>
      <c r="AR291" s="30"/>
      <c r="AS291" s="30"/>
      <c r="AT291" s="30"/>
      <c r="AU291" s="30"/>
      <c r="AV291" s="30"/>
      <c r="AW291" s="30"/>
      <c r="AX291" s="30"/>
      <c r="AY291" s="30"/>
      <c r="AZ291" s="30"/>
      <c r="BA291" s="30"/>
      <c r="BB291" s="30"/>
      <c r="BC291" s="30"/>
      <c r="BD291" s="30"/>
      <c r="BE291" s="30"/>
      <c r="BF291" s="30"/>
      <c r="BG291" s="30"/>
      <c r="BH291" s="30"/>
      <c r="BI291" s="30"/>
      <c r="BJ291" s="30"/>
      <c r="BK291" s="30"/>
      <c r="BL291" s="30"/>
      <c r="BM291" s="30"/>
    </row>
  </sheetData>
  <sheetProtection algorithmName="SHA-512" hashValue="6GH+SI4DTV7Nusc4mox3ZALksdWzC1vvfIXgCiDSOq+b71s0Aq7QgGhtMmtXt3RG77WdTC3dW0vDQcyU/EkSTA==" saltValue="B+LzttgfysRcipLlWks16Q==" spinCount="100000" sheet="1" objects="1" scenarios="1" formatCells="0" formatColumns="0" formatRows="0"/>
  <mergeCells count="6">
    <mergeCell ref="B12:H12"/>
    <mergeCell ref="B2:G2"/>
    <mergeCell ref="B4:H4"/>
    <mergeCell ref="B7:H7"/>
    <mergeCell ref="B10:H10"/>
    <mergeCell ref="B11:H11"/>
  </mergeCells>
  <conditionalFormatting sqref="D40:D41 D43">
    <cfRule type="containsText" dxfId="23" priority="6" operator="containsText" text="Introduce value">
      <formula>NOT(ISERROR(SEARCH("Introduce value",#REF!)))</formula>
    </cfRule>
  </conditionalFormatting>
  <conditionalFormatting sqref="F40">
    <cfRule type="containsText" dxfId="22" priority="5" operator="containsText" text="Introduce value">
      <formula>NOT(ISERROR(SEARCH("Introduce value",#REF!)))</formula>
    </cfRule>
  </conditionalFormatting>
  <conditionalFormatting sqref="F42">
    <cfRule type="containsText" dxfId="21" priority="4" operator="containsText" text="Introduce value">
      <formula>NOT(ISERROR(SEARCH("Introduce value",#REF!)))</formula>
    </cfRule>
  </conditionalFormatting>
  <conditionalFormatting sqref="D42">
    <cfRule type="containsText" dxfId="20" priority="3" operator="containsText" text="Introduce value">
      <formula>NOT(ISERROR(SEARCH("Introduce value",#REF!)))</formula>
    </cfRule>
  </conditionalFormatting>
  <conditionalFormatting sqref="D38">
    <cfRule type="containsText" dxfId="19" priority="2" operator="containsText" text="Introduce value">
      <formula>NOT(ISERROR(SEARCH("Introduce value",#REF!)))</formula>
    </cfRule>
  </conditionalFormatting>
  <conditionalFormatting sqref="F38">
    <cfRule type="containsText" dxfId="18" priority="1" operator="containsText" text="Introduce value">
      <formula>NOT(ISERROR(SEARCH("Introduce value",#REF!)))</formula>
    </cfRule>
  </conditionalFormatting>
  <hyperlinks>
    <hyperlink ref="B46" location="'Releases from disposal plastic'!A1" display="Go to the top of the pag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63"/>
  <sheetViews>
    <sheetView zoomScaleNormal="100" workbookViewId="0"/>
  </sheetViews>
  <sheetFormatPr defaultColWidth="8.75" defaultRowHeight="12.75" x14ac:dyDescent="0.2"/>
  <cols>
    <col min="1" max="1" width="1.625" style="37" customWidth="1"/>
    <col min="2" max="2" width="45.625" style="39" customWidth="1"/>
    <col min="3" max="3" width="1.625" style="39" customWidth="1"/>
    <col min="4" max="4" width="25.625" style="39" customWidth="1"/>
    <col min="5" max="5" width="15.625" style="39" customWidth="1"/>
    <col min="6" max="7" width="10.625" style="39" customWidth="1"/>
    <col min="8" max="8" width="50.625" style="39" customWidth="1"/>
    <col min="9" max="24" width="8.75" style="37"/>
    <col min="25" max="16384" width="8.75" style="39"/>
  </cols>
  <sheetData>
    <row r="1" spans="1:64" x14ac:dyDescent="0.2">
      <c r="A1" s="35"/>
      <c r="B1" s="35"/>
      <c r="C1" s="35"/>
      <c r="D1" s="35"/>
      <c r="E1" s="35"/>
      <c r="F1" s="35"/>
      <c r="G1" s="35"/>
      <c r="H1" s="35"/>
    </row>
    <row r="2" spans="1:64" ht="36.75" customHeight="1" x14ac:dyDescent="0.2">
      <c r="A2" s="35"/>
      <c r="B2" s="157" t="s">
        <v>22</v>
      </c>
      <c r="C2" s="157"/>
      <c r="D2" s="157"/>
      <c r="E2" s="157"/>
      <c r="F2" s="157"/>
      <c r="G2" s="157"/>
      <c r="H2" s="86"/>
    </row>
    <row r="3" spans="1:64" x14ac:dyDescent="0.2">
      <c r="A3" s="35"/>
      <c r="B3" s="99"/>
      <c r="C3" s="99"/>
      <c r="D3" s="35"/>
      <c r="E3" s="35"/>
      <c r="F3" s="35"/>
      <c r="G3" s="35"/>
      <c r="H3" s="35"/>
    </row>
    <row r="4" spans="1:64" ht="18" x14ac:dyDescent="0.2">
      <c r="A4" s="35"/>
      <c r="B4" s="158" t="s">
        <v>195</v>
      </c>
      <c r="C4" s="158"/>
      <c r="D4" s="158"/>
      <c r="E4" s="158"/>
      <c r="F4" s="158"/>
      <c r="G4" s="158"/>
      <c r="H4" s="158"/>
    </row>
    <row r="5" spans="1:64" s="37" customFormat="1" ht="15.75" thickBot="1" x14ac:dyDescent="0.25">
      <c r="A5" s="35"/>
      <c r="B5" s="33"/>
      <c r="C5" s="33"/>
      <c r="D5" s="33"/>
      <c r="E5" s="33"/>
      <c r="F5" s="33"/>
      <c r="G5" s="33"/>
      <c r="H5" s="33"/>
      <c r="I5" s="33"/>
      <c r="J5" s="33"/>
      <c r="K5" s="33"/>
      <c r="L5" s="33"/>
      <c r="M5" s="35"/>
      <c r="N5" s="35"/>
      <c r="O5" s="35"/>
      <c r="P5" s="35"/>
    </row>
    <row r="6" spans="1:64" s="113" customFormat="1" ht="14.25" x14ac:dyDescent="0.2">
      <c r="A6" s="106"/>
      <c r="B6" s="107" t="s">
        <v>196</v>
      </c>
      <c r="C6" s="108"/>
      <c r="D6" s="108"/>
      <c r="E6" s="109"/>
      <c r="F6" s="110"/>
      <c r="G6" s="110"/>
      <c r="H6" s="111"/>
      <c r="I6" s="106"/>
      <c r="J6" s="106"/>
      <c r="K6" s="106"/>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row>
    <row r="7" spans="1:64" s="113" customFormat="1" x14ac:dyDescent="0.2">
      <c r="A7" s="106"/>
      <c r="B7" s="114"/>
      <c r="C7" s="115"/>
      <c r="D7" s="115"/>
      <c r="E7" s="116"/>
      <c r="F7" s="106"/>
      <c r="G7" s="106"/>
      <c r="H7" s="117"/>
      <c r="I7" s="106"/>
      <c r="J7" s="106"/>
      <c r="K7" s="106"/>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row>
    <row r="8" spans="1:64" s="113" customFormat="1" ht="15" x14ac:dyDescent="0.2">
      <c r="A8" s="106"/>
      <c r="B8" s="118" t="s">
        <v>222</v>
      </c>
      <c r="C8" s="119"/>
      <c r="D8" s="115"/>
      <c r="E8" s="116"/>
      <c r="F8" s="106"/>
      <c r="G8" s="106"/>
      <c r="H8" s="117"/>
      <c r="I8" s="120"/>
      <c r="J8" s="106"/>
      <c r="K8" s="106"/>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row>
    <row r="9" spans="1:64" s="113" customFormat="1" ht="15" x14ac:dyDescent="0.2">
      <c r="A9" s="106"/>
      <c r="B9" s="118" t="s">
        <v>223</v>
      </c>
      <c r="C9" s="119"/>
      <c r="D9" s="115"/>
      <c r="E9" s="116"/>
      <c r="F9" s="106"/>
      <c r="G9" s="106"/>
      <c r="H9" s="117"/>
      <c r="I9" s="106"/>
      <c r="J9" s="106"/>
      <c r="K9" s="106"/>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row>
    <row r="10" spans="1:64" s="113" customFormat="1" ht="15" thickBot="1" x14ac:dyDescent="0.25">
      <c r="A10" s="106"/>
      <c r="B10" s="121"/>
      <c r="C10" s="122"/>
      <c r="D10" s="122"/>
      <c r="E10" s="123"/>
      <c r="F10" s="124"/>
      <c r="G10" s="124"/>
      <c r="H10" s="125"/>
      <c r="I10" s="106"/>
      <c r="J10" s="106"/>
      <c r="K10" s="106"/>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row>
    <row r="11" spans="1:64" s="113" customFormat="1" ht="14.25" x14ac:dyDescent="0.2">
      <c r="A11" s="106"/>
      <c r="B11" s="140"/>
      <c r="C11" s="115"/>
      <c r="D11" s="115"/>
      <c r="E11" s="116"/>
      <c r="F11" s="106"/>
      <c r="G11" s="106"/>
      <c r="H11" s="106"/>
      <c r="I11" s="106"/>
      <c r="J11" s="106"/>
      <c r="K11" s="106"/>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row>
    <row r="12" spans="1:64" s="37" customFormat="1" ht="15" x14ac:dyDescent="0.2">
      <c r="A12" s="35"/>
      <c r="B12" s="36" t="s">
        <v>154</v>
      </c>
      <c r="C12" s="33"/>
      <c r="D12" s="33"/>
      <c r="E12" s="33"/>
      <c r="F12" s="33"/>
      <c r="G12" s="33"/>
      <c r="H12" s="33"/>
      <c r="I12" s="33"/>
      <c r="J12" s="33"/>
      <c r="K12" s="33"/>
      <c r="L12" s="33"/>
      <c r="M12" s="35"/>
      <c r="N12" s="35"/>
      <c r="O12" s="35"/>
      <c r="P12" s="35"/>
    </row>
    <row r="13" spans="1:64" ht="32.25" customHeight="1" x14ac:dyDescent="0.2">
      <c r="A13" s="35"/>
      <c r="B13" s="162" t="s">
        <v>16</v>
      </c>
      <c r="C13" s="162"/>
      <c r="D13" s="162"/>
      <c r="E13" s="162"/>
      <c r="F13" s="162"/>
      <c r="G13" s="162"/>
      <c r="H13" s="162"/>
      <c r="I13" s="38"/>
      <c r="J13" s="38"/>
      <c r="K13" s="38"/>
      <c r="L13" s="38"/>
      <c r="M13" s="35"/>
      <c r="N13" s="35"/>
      <c r="O13" s="35"/>
      <c r="P13" s="35"/>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row>
    <row r="14" spans="1:64" s="126" customFormat="1" x14ac:dyDescent="0.2">
      <c r="B14" s="106"/>
      <c r="C14" s="127"/>
      <c r="G14" s="128"/>
      <c r="H14" s="112"/>
    </row>
    <row r="15" spans="1:64" s="132" customFormat="1" ht="15" x14ac:dyDescent="0.2">
      <c r="A15" s="129"/>
      <c r="B15" s="120" t="s">
        <v>221</v>
      </c>
      <c r="C15" s="130"/>
      <c r="D15" s="131"/>
      <c r="E15" s="131"/>
      <c r="F15" s="129"/>
      <c r="G15" s="129"/>
      <c r="H15" s="129"/>
      <c r="I15" s="129"/>
      <c r="J15" s="129"/>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row>
    <row r="16" spans="1:64" s="132" customFormat="1" ht="15" x14ac:dyDescent="0.2">
      <c r="A16" s="129"/>
      <c r="B16" s="120"/>
      <c r="C16" s="133"/>
      <c r="D16" s="134"/>
      <c r="E16" s="134"/>
      <c r="F16" s="134"/>
      <c r="G16" s="134"/>
      <c r="H16" s="134"/>
      <c r="I16" s="129"/>
      <c r="J16" s="129"/>
      <c r="K16" s="129"/>
      <c r="L16" s="129"/>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row>
    <row r="17" spans="1:45" x14ac:dyDescent="0.2">
      <c r="A17" s="35"/>
      <c r="B17" s="81" t="s">
        <v>8</v>
      </c>
      <c r="C17" s="81"/>
      <c r="D17" s="41"/>
      <c r="E17" s="41"/>
      <c r="F17" s="41"/>
      <c r="G17" s="41"/>
      <c r="H17" s="41"/>
    </row>
    <row r="18" spans="1:45" x14ac:dyDescent="0.2">
      <c r="A18" s="35"/>
      <c r="B18" s="161" t="s">
        <v>238</v>
      </c>
      <c r="C18" s="161"/>
      <c r="D18" s="161"/>
      <c r="E18" s="161"/>
      <c r="F18" s="161"/>
      <c r="G18" s="161"/>
      <c r="H18" s="161"/>
      <c r="Y18" s="37"/>
      <c r="Z18" s="37"/>
      <c r="AA18" s="37"/>
      <c r="AB18" s="37"/>
      <c r="AC18" s="37"/>
      <c r="AD18" s="37"/>
      <c r="AE18" s="37"/>
      <c r="AF18" s="37"/>
      <c r="AG18" s="37"/>
      <c r="AH18" s="37"/>
      <c r="AI18" s="37"/>
      <c r="AJ18" s="37"/>
      <c r="AK18" s="37"/>
      <c r="AL18" s="37"/>
      <c r="AM18" s="37"/>
      <c r="AN18" s="37"/>
      <c r="AO18" s="37"/>
      <c r="AP18" s="37"/>
      <c r="AQ18" s="37"/>
      <c r="AR18" s="37"/>
      <c r="AS18" s="37"/>
    </row>
    <row r="19" spans="1:45" x14ac:dyDescent="0.2">
      <c r="A19" s="35"/>
      <c r="B19" s="161" t="s">
        <v>220</v>
      </c>
      <c r="C19" s="161"/>
      <c r="D19" s="161"/>
      <c r="E19" s="161"/>
      <c r="F19" s="161"/>
      <c r="G19" s="161"/>
      <c r="H19" s="161"/>
      <c r="Y19" s="37"/>
      <c r="Z19" s="37"/>
      <c r="AA19" s="37"/>
      <c r="AB19" s="37"/>
      <c r="AC19" s="37"/>
      <c r="AD19" s="37"/>
      <c r="AE19" s="37"/>
      <c r="AF19" s="37"/>
      <c r="AG19" s="37"/>
      <c r="AH19" s="37"/>
      <c r="AI19" s="37"/>
      <c r="AJ19" s="37"/>
      <c r="AK19" s="37"/>
      <c r="AL19" s="37"/>
      <c r="AM19" s="37"/>
      <c r="AN19" s="37"/>
      <c r="AO19" s="37"/>
      <c r="AP19" s="37"/>
      <c r="AQ19" s="37"/>
      <c r="AR19" s="37"/>
      <c r="AS19" s="37"/>
    </row>
    <row r="20" spans="1:45" x14ac:dyDescent="0.2">
      <c r="A20" s="35"/>
      <c r="B20" s="35"/>
      <c r="C20" s="35"/>
      <c r="D20" s="35"/>
      <c r="E20" s="35"/>
      <c r="F20" s="35"/>
      <c r="G20" s="35"/>
      <c r="H20" s="35"/>
    </row>
    <row r="21" spans="1:45" s="37" customFormat="1" ht="15" x14ac:dyDescent="0.2">
      <c r="A21" s="35"/>
      <c r="B21" s="42" t="s">
        <v>0</v>
      </c>
      <c r="C21" s="42"/>
      <c r="D21" s="90"/>
      <c r="E21" s="90"/>
      <c r="F21" s="90"/>
      <c r="G21" s="90"/>
      <c r="H21" s="91"/>
    </row>
    <row r="22" spans="1:45" s="37" customFormat="1" x14ac:dyDescent="0.2">
      <c r="A22" s="35"/>
      <c r="B22" s="66"/>
      <c r="C22" s="66"/>
      <c r="D22" s="66"/>
      <c r="E22" s="66"/>
      <c r="F22" s="66"/>
      <c r="G22" s="66"/>
      <c r="H22" s="89"/>
    </row>
    <row r="23" spans="1:45" s="37" customFormat="1" ht="15" x14ac:dyDescent="0.2">
      <c r="A23" s="35"/>
      <c r="B23" s="92" t="s">
        <v>2</v>
      </c>
      <c r="C23" s="92"/>
      <c r="D23" s="93" t="s">
        <v>4</v>
      </c>
      <c r="E23" s="50" t="s">
        <v>6</v>
      </c>
      <c r="F23" s="50" t="s">
        <v>3</v>
      </c>
      <c r="G23" s="50" t="s">
        <v>10</v>
      </c>
      <c r="H23" s="93" t="s">
        <v>17</v>
      </c>
    </row>
    <row r="24" spans="1:45" s="37" customFormat="1" x14ac:dyDescent="0.2">
      <c r="A24" s="35"/>
      <c r="B24" s="92"/>
      <c r="C24" s="92"/>
      <c r="D24" s="93"/>
      <c r="E24" s="50"/>
      <c r="F24" s="50"/>
      <c r="G24" s="50"/>
      <c r="H24" s="93"/>
    </row>
    <row r="25" spans="1:45" s="37" customFormat="1" ht="15" x14ac:dyDescent="0.2">
      <c r="A25" s="35"/>
      <c r="B25" s="88" t="s">
        <v>175</v>
      </c>
      <c r="C25" s="53"/>
      <c r="D25" s="89" t="s">
        <v>176</v>
      </c>
      <c r="E25" s="47">
        <v>3</v>
      </c>
      <c r="F25" s="47" t="s">
        <v>173</v>
      </c>
      <c r="G25" s="104" t="str">
        <f>IF(E25=3, "D","S")</f>
        <v>D</v>
      </c>
      <c r="H25" s="88"/>
    </row>
    <row r="26" spans="1:45" s="37" customFormat="1" ht="3" customHeight="1" x14ac:dyDescent="0.2">
      <c r="A26" s="35"/>
      <c r="B26" s="88"/>
      <c r="C26" s="53"/>
      <c r="D26" s="89"/>
      <c r="E26" s="47"/>
      <c r="F26" s="47"/>
      <c r="G26" s="47"/>
      <c r="H26" s="89"/>
    </row>
    <row r="27" spans="1:45" s="37" customFormat="1" ht="25.5" x14ac:dyDescent="0.2">
      <c r="A27" s="35"/>
      <c r="B27" s="88" t="s">
        <v>174</v>
      </c>
      <c r="C27" s="88"/>
      <c r="D27" s="88" t="s">
        <v>177</v>
      </c>
      <c r="E27" s="47">
        <v>0.5</v>
      </c>
      <c r="F27" s="61" t="s">
        <v>5</v>
      </c>
      <c r="G27" s="104" t="str">
        <f>IF(E27=0.5, "D","S")</f>
        <v>D</v>
      </c>
      <c r="H27" s="88"/>
    </row>
    <row r="28" spans="1:45" s="37" customFormat="1" ht="3" customHeight="1" x14ac:dyDescent="0.2">
      <c r="A28" s="35"/>
      <c r="B28" s="88"/>
      <c r="C28" s="88"/>
      <c r="D28" s="88"/>
      <c r="E28" s="88"/>
      <c r="F28" s="61"/>
      <c r="G28" s="61"/>
      <c r="H28" s="88"/>
      <c r="I28" s="100"/>
      <c r="J28" s="100"/>
      <c r="K28" s="35"/>
      <c r="L28" s="35"/>
    </row>
    <row r="29" spans="1:45" s="37" customFormat="1" ht="25.5" x14ac:dyDescent="0.2">
      <c r="A29" s="35"/>
      <c r="B29" s="88" t="s">
        <v>179</v>
      </c>
      <c r="C29" s="88"/>
      <c r="D29" s="88" t="s">
        <v>178</v>
      </c>
      <c r="E29" s="47">
        <v>1</v>
      </c>
      <c r="F29" s="61" t="s">
        <v>5</v>
      </c>
      <c r="G29" s="104" t="str">
        <f>IF(E29=1, "D","S")</f>
        <v>D</v>
      </c>
      <c r="H29" s="88"/>
      <c r="I29" s="100"/>
      <c r="J29" s="100"/>
      <c r="K29" s="35"/>
      <c r="L29" s="35"/>
    </row>
    <row r="30" spans="1:45" s="37" customFormat="1" ht="3" customHeight="1" x14ac:dyDescent="0.2">
      <c r="A30" s="35"/>
      <c r="B30" s="88"/>
      <c r="C30" s="88"/>
      <c r="D30" s="88"/>
      <c r="E30" s="88"/>
      <c r="F30" s="61"/>
      <c r="G30" s="61"/>
      <c r="H30" s="88"/>
      <c r="I30" s="100"/>
      <c r="J30" s="100"/>
      <c r="K30" s="35"/>
      <c r="L30" s="35"/>
    </row>
    <row r="31" spans="1:45" s="37" customFormat="1" ht="15" x14ac:dyDescent="0.2">
      <c r="A31" s="35"/>
      <c r="B31" s="88" t="s">
        <v>180</v>
      </c>
      <c r="C31" s="88"/>
      <c r="D31" s="88" t="s">
        <v>181</v>
      </c>
      <c r="E31" s="59"/>
      <c r="F31" s="61" t="s">
        <v>182</v>
      </c>
      <c r="G31" s="61" t="s">
        <v>44</v>
      </c>
      <c r="H31" s="88"/>
      <c r="I31" s="100"/>
      <c r="J31" s="100"/>
      <c r="K31" s="35"/>
      <c r="L31" s="35"/>
    </row>
    <row r="32" spans="1:45" s="37" customFormat="1" ht="3" customHeight="1" x14ac:dyDescent="0.2">
      <c r="A32" s="35"/>
      <c r="B32" s="88"/>
      <c r="C32" s="88"/>
      <c r="D32" s="88"/>
      <c r="E32" s="88"/>
      <c r="F32" s="61"/>
      <c r="G32" s="61"/>
      <c r="H32" s="88"/>
      <c r="I32" s="100"/>
      <c r="J32" s="100"/>
      <c r="K32" s="35"/>
      <c r="L32" s="35"/>
    </row>
    <row r="33" spans="1:12" s="37" customFormat="1" ht="15" x14ac:dyDescent="0.2">
      <c r="A33" s="35"/>
      <c r="B33" s="88" t="s">
        <v>183</v>
      </c>
      <c r="C33" s="88"/>
      <c r="D33" s="88" t="s">
        <v>184</v>
      </c>
      <c r="E33" s="47">
        <v>158</v>
      </c>
      <c r="F33" s="47" t="s">
        <v>161</v>
      </c>
      <c r="G33" s="104" t="str">
        <f>IF(E33=158, "D","S")</f>
        <v>D</v>
      </c>
      <c r="H33" s="88"/>
      <c r="I33" s="100"/>
      <c r="J33" s="100"/>
      <c r="K33" s="35"/>
      <c r="L33" s="35"/>
    </row>
    <row r="34" spans="1:12" s="37" customFormat="1" ht="3" customHeight="1" x14ac:dyDescent="0.2">
      <c r="A34" s="35"/>
      <c r="B34" s="88"/>
      <c r="C34" s="88"/>
      <c r="D34" s="88"/>
      <c r="E34" s="88"/>
      <c r="F34" s="61"/>
      <c r="G34" s="61"/>
      <c r="H34" s="88"/>
      <c r="I34" s="100"/>
      <c r="J34" s="100"/>
      <c r="K34" s="35"/>
      <c r="L34" s="35"/>
    </row>
    <row r="35" spans="1:12" s="37" customFormat="1" x14ac:dyDescent="0.2">
      <c r="A35" s="35"/>
      <c r="B35" s="88" t="s">
        <v>185</v>
      </c>
      <c r="C35" s="88"/>
      <c r="D35" s="88" t="s">
        <v>162</v>
      </c>
      <c r="E35" s="47">
        <v>30</v>
      </c>
      <c r="F35" s="61" t="s">
        <v>163</v>
      </c>
      <c r="G35" s="104" t="str">
        <f>IF(E35=30, "D","S")</f>
        <v>D</v>
      </c>
      <c r="H35" s="88"/>
      <c r="I35" s="100"/>
      <c r="J35" s="100"/>
      <c r="K35" s="35"/>
      <c r="L35" s="35"/>
    </row>
    <row r="36" spans="1:12" s="37" customFormat="1" ht="3" customHeight="1" x14ac:dyDescent="0.2">
      <c r="A36" s="35"/>
      <c r="B36" s="88"/>
      <c r="C36" s="88"/>
      <c r="D36" s="88"/>
      <c r="E36" s="88"/>
      <c r="F36" s="61"/>
      <c r="G36" s="61"/>
      <c r="H36" s="88"/>
      <c r="I36" s="100"/>
      <c r="J36" s="100"/>
      <c r="K36" s="35"/>
      <c r="L36" s="35"/>
    </row>
    <row r="37" spans="1:12" s="37" customFormat="1" ht="14.25" x14ac:dyDescent="0.2">
      <c r="A37" s="35"/>
      <c r="B37" s="88" t="s">
        <v>186</v>
      </c>
      <c r="C37" s="88"/>
      <c r="D37" s="88" t="s">
        <v>187</v>
      </c>
      <c r="E37" s="47">
        <v>7300</v>
      </c>
      <c r="F37" s="61" t="s">
        <v>163</v>
      </c>
      <c r="G37" s="104" t="str">
        <f>IF(E37=7300,"D","S")</f>
        <v>D</v>
      </c>
      <c r="H37" s="88"/>
      <c r="I37" s="100"/>
      <c r="J37" s="100"/>
      <c r="K37" s="35"/>
      <c r="L37" s="35"/>
    </row>
    <row r="38" spans="1:12" s="37" customFormat="1" ht="3" customHeight="1" x14ac:dyDescent="0.2">
      <c r="A38" s="35"/>
      <c r="B38" s="88"/>
      <c r="C38" s="88"/>
      <c r="D38" s="88"/>
      <c r="E38" s="47"/>
      <c r="F38" s="61"/>
      <c r="G38" s="104"/>
      <c r="H38" s="88"/>
      <c r="I38" s="100"/>
      <c r="J38" s="100"/>
      <c r="K38" s="35"/>
      <c r="L38" s="35"/>
    </row>
    <row r="39" spans="1:12" s="37" customFormat="1" ht="15" x14ac:dyDescent="0.2">
      <c r="A39" s="35"/>
      <c r="B39" s="88" t="s">
        <v>210</v>
      </c>
      <c r="C39" s="88"/>
      <c r="D39" s="88" t="s">
        <v>165</v>
      </c>
      <c r="E39" s="47">
        <v>1700</v>
      </c>
      <c r="F39" s="61" t="s">
        <v>172</v>
      </c>
      <c r="G39" s="104" t="str">
        <f>IF(E39=1700,"D","S")</f>
        <v>D</v>
      </c>
      <c r="H39" s="88"/>
      <c r="I39" s="100"/>
      <c r="J39" s="100"/>
      <c r="K39" s="35"/>
      <c r="L39" s="35"/>
    </row>
    <row r="40" spans="1:12" s="37" customFormat="1" ht="3" customHeight="1" x14ac:dyDescent="0.2">
      <c r="A40" s="35"/>
      <c r="B40" s="88"/>
      <c r="C40" s="88"/>
      <c r="D40" s="88"/>
      <c r="E40" s="47"/>
      <c r="F40" s="61"/>
      <c r="G40" s="104"/>
      <c r="H40" s="88"/>
      <c r="I40" s="100"/>
      <c r="J40" s="100"/>
      <c r="K40" s="35"/>
      <c r="L40" s="35"/>
    </row>
    <row r="41" spans="1:12" s="37" customFormat="1" ht="15" x14ac:dyDescent="0.2">
      <c r="A41" s="35"/>
      <c r="B41" s="88" t="s">
        <v>211</v>
      </c>
      <c r="C41" s="88"/>
      <c r="D41" s="88" t="s">
        <v>212</v>
      </c>
      <c r="E41" s="47">
        <v>3.2</v>
      </c>
      <c r="F41" s="61" t="s">
        <v>164</v>
      </c>
      <c r="G41" s="104" t="str">
        <f>IF(E41=3.2,"D","S")</f>
        <v>D</v>
      </c>
      <c r="H41" s="88"/>
      <c r="I41" s="100"/>
      <c r="J41" s="100"/>
      <c r="K41" s="35"/>
      <c r="L41" s="35"/>
    </row>
    <row r="42" spans="1:12" s="37" customFormat="1" ht="3" customHeight="1" x14ac:dyDescent="0.2">
      <c r="A42" s="35"/>
      <c r="B42" s="88"/>
      <c r="C42" s="88"/>
      <c r="D42" s="88"/>
      <c r="E42" s="47"/>
      <c r="F42" s="61"/>
      <c r="G42" s="104"/>
      <c r="H42" s="88"/>
      <c r="I42" s="100"/>
      <c r="J42" s="100"/>
      <c r="K42" s="35"/>
      <c r="L42" s="35"/>
    </row>
    <row r="43" spans="1:12" s="37" customFormat="1" ht="15" x14ac:dyDescent="0.2">
      <c r="A43" s="35"/>
      <c r="B43" s="88" t="s">
        <v>213</v>
      </c>
      <c r="C43" s="88"/>
      <c r="D43" s="88" t="s">
        <v>214</v>
      </c>
      <c r="E43" s="59"/>
      <c r="F43" s="61" t="s">
        <v>215</v>
      </c>
      <c r="G43" s="104" t="s">
        <v>44</v>
      </c>
      <c r="H43" s="88"/>
      <c r="I43" s="100"/>
      <c r="J43" s="100"/>
      <c r="K43" s="35"/>
      <c r="L43" s="35"/>
    </row>
    <row r="44" spans="1:12" s="37" customFormat="1" x14ac:dyDescent="0.2">
      <c r="A44" s="35"/>
      <c r="B44" s="88"/>
      <c r="C44" s="88"/>
      <c r="D44" s="88"/>
      <c r="E44" s="88"/>
      <c r="F44" s="88"/>
      <c r="G44" s="88"/>
      <c r="H44" s="88"/>
      <c r="I44" s="100"/>
      <c r="J44" s="100"/>
      <c r="K44" s="35"/>
      <c r="L44" s="35"/>
    </row>
    <row r="45" spans="1:12" s="37" customFormat="1" ht="15" x14ac:dyDescent="0.2">
      <c r="A45" s="35"/>
      <c r="B45" s="42" t="s">
        <v>1</v>
      </c>
      <c r="C45" s="42"/>
      <c r="D45" s="90"/>
      <c r="E45" s="90"/>
      <c r="F45" s="90"/>
      <c r="G45" s="90"/>
      <c r="H45" s="91"/>
      <c r="I45" s="100"/>
      <c r="J45" s="100"/>
      <c r="K45" s="35"/>
      <c r="L45" s="35"/>
    </row>
    <row r="46" spans="1:12" s="37" customFormat="1" x14ac:dyDescent="0.2">
      <c r="A46" s="35"/>
      <c r="B46" s="66"/>
      <c r="C46" s="66"/>
      <c r="D46" s="66"/>
      <c r="E46" s="66"/>
      <c r="F46" s="66"/>
      <c r="G46" s="66"/>
      <c r="H46" s="89"/>
      <c r="I46" s="100"/>
      <c r="J46" s="100"/>
      <c r="K46" s="35"/>
      <c r="L46" s="35"/>
    </row>
    <row r="47" spans="1:12" s="37" customFormat="1" ht="15" x14ac:dyDescent="0.2">
      <c r="A47" s="35"/>
      <c r="B47" s="92" t="s">
        <v>2</v>
      </c>
      <c r="C47" s="92"/>
      <c r="D47" s="93" t="s">
        <v>4</v>
      </c>
      <c r="E47" s="50" t="s">
        <v>6</v>
      </c>
      <c r="F47" s="50" t="s">
        <v>3</v>
      </c>
      <c r="G47" s="50" t="s">
        <v>10</v>
      </c>
      <c r="H47" s="93" t="s">
        <v>17</v>
      </c>
      <c r="I47" s="100"/>
      <c r="J47" s="100"/>
      <c r="K47" s="35"/>
      <c r="L47" s="35"/>
    </row>
    <row r="48" spans="1:12" s="37" customFormat="1" x14ac:dyDescent="0.2">
      <c r="A48" s="35"/>
      <c r="B48" s="92"/>
      <c r="C48" s="92"/>
      <c r="D48" s="93"/>
      <c r="E48" s="50"/>
      <c r="F48" s="50"/>
      <c r="G48" s="50"/>
      <c r="H48" s="93"/>
      <c r="I48" s="100"/>
      <c r="J48" s="100"/>
      <c r="K48" s="35"/>
      <c r="L48" s="35"/>
    </row>
    <row r="49" spans="1:12" s="37" customFormat="1" x14ac:dyDescent="0.2">
      <c r="A49" s="35"/>
      <c r="B49" s="94" t="s">
        <v>208</v>
      </c>
      <c r="C49" s="92"/>
      <c r="D49" s="93"/>
      <c r="E49" s="50"/>
      <c r="F49" s="50"/>
      <c r="G49" s="50"/>
      <c r="H49" s="93"/>
      <c r="I49" s="100"/>
      <c r="J49" s="100"/>
      <c r="K49" s="35"/>
      <c r="L49" s="35"/>
    </row>
    <row r="50" spans="1:12" s="37" customFormat="1" ht="3" customHeight="1" x14ac:dyDescent="0.2">
      <c r="A50" s="35"/>
      <c r="B50" s="92"/>
      <c r="C50" s="92"/>
      <c r="D50" s="93"/>
      <c r="E50" s="50"/>
      <c r="F50" s="50"/>
      <c r="G50" s="50"/>
      <c r="H50" s="93"/>
      <c r="I50" s="100"/>
      <c r="J50" s="100"/>
      <c r="K50" s="35"/>
      <c r="L50" s="35"/>
    </row>
    <row r="51" spans="1:12" s="37" customFormat="1" ht="28.5" x14ac:dyDescent="0.2">
      <c r="A51" s="35"/>
      <c r="B51" s="88" t="s">
        <v>197</v>
      </c>
      <c r="C51" s="92"/>
      <c r="D51" s="89" t="s">
        <v>199</v>
      </c>
      <c r="E51" s="80" t="str">
        <f>IF(ISNUMBER(Croof_membrane),Wroof_membrane*Croof_membrane*Fservice_water_time1,"??")</f>
        <v>??</v>
      </c>
      <c r="F51" s="47" t="s">
        <v>201</v>
      </c>
      <c r="G51" s="47" t="s">
        <v>7</v>
      </c>
      <c r="H51" s="64" t="s">
        <v>202</v>
      </c>
      <c r="I51" s="100"/>
      <c r="J51" s="100"/>
      <c r="K51" s="35"/>
      <c r="L51" s="35"/>
    </row>
    <row r="52" spans="1:12" s="37" customFormat="1" ht="3" customHeight="1" x14ac:dyDescent="0.2">
      <c r="A52" s="35"/>
      <c r="B52" s="92"/>
      <c r="C52" s="92"/>
      <c r="D52" s="93"/>
      <c r="E52" s="50"/>
      <c r="F52" s="50"/>
      <c r="G52" s="50"/>
      <c r="H52" s="93"/>
      <c r="I52" s="100"/>
      <c r="J52" s="100"/>
      <c r="K52" s="35"/>
      <c r="L52" s="35"/>
    </row>
    <row r="53" spans="1:12" s="37" customFormat="1" ht="28.5" x14ac:dyDescent="0.2">
      <c r="A53" s="35"/>
      <c r="B53" s="88" t="s">
        <v>198</v>
      </c>
      <c r="C53" s="92"/>
      <c r="D53" s="89" t="s">
        <v>200</v>
      </c>
      <c r="E53" s="80" t="str">
        <f>IF(ISNUMBER(Croof_membrane),Wroof_membrane*Croof_membrane*Fservice_water_time2,"??")</f>
        <v>??</v>
      </c>
      <c r="F53" s="47" t="s">
        <v>201</v>
      </c>
      <c r="G53" s="47" t="s">
        <v>7</v>
      </c>
      <c r="H53" s="64" t="s">
        <v>203</v>
      </c>
      <c r="I53" s="100"/>
      <c r="J53" s="100"/>
      <c r="K53" s="35"/>
      <c r="L53" s="35"/>
    </row>
    <row r="54" spans="1:12" s="37" customFormat="1" ht="3" customHeight="1" x14ac:dyDescent="0.2">
      <c r="A54" s="35"/>
      <c r="B54" s="92"/>
      <c r="C54" s="92"/>
      <c r="D54" s="93"/>
      <c r="E54" s="50"/>
      <c r="F54" s="50"/>
      <c r="G54" s="50"/>
      <c r="H54" s="93"/>
      <c r="I54" s="100"/>
      <c r="J54" s="100"/>
      <c r="K54" s="35"/>
      <c r="L54" s="35"/>
    </row>
    <row r="55" spans="1:12" s="37" customFormat="1" ht="25.5" x14ac:dyDescent="0.2">
      <c r="A55" s="35"/>
      <c r="B55" s="88" t="s">
        <v>188</v>
      </c>
      <c r="C55" s="53"/>
      <c r="D55" s="89" t="s">
        <v>166</v>
      </c>
      <c r="E55" s="80" t="str">
        <f>IF(ISNUMBER(Qcum_leach_TIME1),AREAroof*Qcum_leach_TIME1,"??")</f>
        <v>??</v>
      </c>
      <c r="F55" s="47" t="s">
        <v>192</v>
      </c>
      <c r="G55" s="47" t="s">
        <v>7</v>
      </c>
      <c r="H55" s="64" t="s">
        <v>204</v>
      </c>
      <c r="I55" s="100"/>
      <c r="J55" s="100"/>
      <c r="K55" s="35"/>
      <c r="L55" s="35"/>
    </row>
    <row r="56" spans="1:12" s="37" customFormat="1" ht="3" customHeight="1" x14ac:dyDescent="0.2">
      <c r="A56" s="35"/>
      <c r="B56" s="92"/>
      <c r="C56" s="92"/>
      <c r="D56" s="93"/>
      <c r="E56" s="50"/>
      <c r="F56" s="50"/>
      <c r="G56" s="50"/>
      <c r="H56" s="93"/>
      <c r="I56" s="100"/>
      <c r="J56" s="100"/>
      <c r="K56" s="35"/>
      <c r="L56" s="35"/>
    </row>
    <row r="57" spans="1:12" s="37" customFormat="1" ht="25.5" x14ac:dyDescent="0.2">
      <c r="A57" s="35"/>
      <c r="B57" s="88" t="s">
        <v>189</v>
      </c>
      <c r="C57" s="53"/>
      <c r="D57" s="89" t="s">
        <v>167</v>
      </c>
      <c r="E57" s="80" t="str">
        <f>IF(ISNUMBER(Qcum_leach_TIME2),AREAroof*Qcum_leach_TIME2,"??")</f>
        <v>??</v>
      </c>
      <c r="F57" s="47" t="s">
        <v>192</v>
      </c>
      <c r="G57" s="47" t="s">
        <v>7</v>
      </c>
      <c r="H57" s="64" t="s">
        <v>205</v>
      </c>
      <c r="I57" s="100"/>
      <c r="J57" s="100"/>
      <c r="K57" s="35"/>
      <c r="L57" s="35"/>
    </row>
    <row r="58" spans="1:12" s="37" customFormat="1" ht="3" customHeight="1" x14ac:dyDescent="0.2">
      <c r="A58" s="35"/>
      <c r="B58" s="89"/>
      <c r="C58" s="53"/>
      <c r="D58" s="89"/>
      <c r="E58" s="47"/>
      <c r="F58" s="47"/>
      <c r="G58" s="47"/>
      <c r="H58" s="65"/>
      <c r="I58" s="100"/>
      <c r="J58" s="100"/>
      <c r="K58" s="35"/>
      <c r="L58" s="35"/>
    </row>
    <row r="59" spans="1:12" s="37" customFormat="1" ht="25.5" x14ac:dyDescent="0.2">
      <c r="A59" s="35"/>
      <c r="B59" s="88" t="s">
        <v>190</v>
      </c>
      <c r="C59" s="53"/>
      <c r="D59" s="89" t="s">
        <v>170</v>
      </c>
      <c r="E59" s="80" t="str">
        <f>IF(ISNUMBER(Qleach_TIME1),Qleach_TIME1/TIME1,"??")</f>
        <v>??</v>
      </c>
      <c r="F59" s="47" t="s">
        <v>193</v>
      </c>
      <c r="G59" s="47" t="s">
        <v>7</v>
      </c>
      <c r="H59" s="64" t="s">
        <v>206</v>
      </c>
      <c r="I59" s="100"/>
      <c r="J59" s="100"/>
      <c r="K59" s="35"/>
      <c r="L59" s="35"/>
    </row>
    <row r="60" spans="1:12" s="37" customFormat="1" ht="3" customHeight="1" x14ac:dyDescent="0.2">
      <c r="A60" s="35"/>
      <c r="B60" s="89"/>
      <c r="C60" s="53"/>
      <c r="D60" s="89"/>
      <c r="E60" s="47"/>
      <c r="F60" s="47"/>
      <c r="G60" s="47"/>
      <c r="H60" s="65"/>
      <c r="I60" s="100"/>
      <c r="J60" s="100"/>
      <c r="K60" s="35"/>
      <c r="L60" s="35"/>
    </row>
    <row r="61" spans="1:12" s="37" customFormat="1" ht="25.5" x14ac:dyDescent="0.2">
      <c r="A61" s="35"/>
      <c r="B61" s="88" t="s">
        <v>191</v>
      </c>
      <c r="C61" s="53"/>
      <c r="D61" s="89" t="s">
        <v>171</v>
      </c>
      <c r="E61" s="80" t="str">
        <f>IF(ISNUMBER(Qleach_TIME2),Qleach_TIME2/Tservice_TIME2,"??")</f>
        <v>??</v>
      </c>
      <c r="F61" s="47" t="s">
        <v>193</v>
      </c>
      <c r="G61" s="47" t="s">
        <v>7</v>
      </c>
      <c r="H61" s="64" t="s">
        <v>207</v>
      </c>
      <c r="I61" s="100"/>
      <c r="J61" s="100"/>
      <c r="K61" s="35"/>
      <c r="L61" s="35"/>
    </row>
    <row r="62" spans="1:12" s="37" customFormat="1" x14ac:dyDescent="0.2">
      <c r="A62" s="35"/>
      <c r="B62" s="89"/>
      <c r="C62" s="53"/>
      <c r="D62" s="89"/>
      <c r="E62" s="47"/>
      <c r="F62" s="47"/>
      <c r="G62" s="47"/>
      <c r="H62" s="65"/>
      <c r="I62" s="100"/>
      <c r="J62" s="100"/>
      <c r="K62" s="35"/>
      <c r="L62" s="35"/>
    </row>
    <row r="63" spans="1:12" s="37" customFormat="1" x14ac:dyDescent="0.2">
      <c r="A63" s="35"/>
      <c r="B63" s="95" t="s">
        <v>209</v>
      </c>
      <c r="C63" s="53"/>
      <c r="D63" s="89"/>
      <c r="E63" s="47"/>
      <c r="F63" s="47"/>
      <c r="G63" s="47"/>
      <c r="H63" s="65"/>
      <c r="I63" s="100"/>
      <c r="J63" s="100"/>
      <c r="K63" s="35"/>
      <c r="L63" s="35"/>
    </row>
    <row r="64" spans="1:12" s="138" customFormat="1" ht="3" customHeight="1" x14ac:dyDescent="0.2">
      <c r="A64" s="41"/>
      <c r="B64" s="96"/>
      <c r="C64" s="135"/>
      <c r="D64" s="96"/>
      <c r="E64" s="136"/>
      <c r="F64" s="136"/>
      <c r="G64" s="136"/>
      <c r="H64" s="137"/>
      <c r="I64" s="100"/>
      <c r="J64" s="100"/>
      <c r="K64" s="41"/>
      <c r="L64" s="41"/>
    </row>
    <row r="65" spans="1:12" s="138" customFormat="1" ht="25.5" x14ac:dyDescent="0.2">
      <c r="A65" s="41"/>
      <c r="B65" s="139" t="s">
        <v>216</v>
      </c>
      <c r="C65" s="135"/>
      <c r="D65" s="96" t="s">
        <v>168</v>
      </c>
      <c r="E65" s="80" t="str">
        <f>IF(ISNUMBER(Qleach_TIME2),Qleach_TIME2/Tservice_TIME2,"??")</f>
        <v>??</v>
      </c>
      <c r="F65" s="47" t="s">
        <v>182</v>
      </c>
      <c r="G65" s="136" t="s">
        <v>7</v>
      </c>
      <c r="H65" s="64" t="s">
        <v>218</v>
      </c>
      <c r="I65" s="100"/>
      <c r="J65" s="100"/>
      <c r="K65" s="41"/>
      <c r="L65" s="41"/>
    </row>
    <row r="66" spans="1:12" s="138" customFormat="1" ht="3" customHeight="1" x14ac:dyDescent="0.2">
      <c r="A66" s="41"/>
      <c r="B66" s="96"/>
      <c r="C66" s="135"/>
      <c r="D66" s="96"/>
      <c r="E66" s="136"/>
      <c r="F66" s="136"/>
      <c r="G66" s="136"/>
      <c r="H66" s="137"/>
      <c r="I66" s="100"/>
      <c r="J66" s="100"/>
      <c r="K66" s="41"/>
      <c r="L66" s="41"/>
    </row>
    <row r="67" spans="1:12" s="138" customFormat="1" ht="25.5" x14ac:dyDescent="0.2">
      <c r="A67" s="41"/>
      <c r="B67" s="139" t="s">
        <v>217</v>
      </c>
      <c r="C67" s="135"/>
      <c r="D67" s="96" t="s">
        <v>169</v>
      </c>
      <c r="E67" s="80" t="str">
        <f>IF(ISNUMBER(Qleach_TIME2),Qleach_TIME2/Tservice_TIME2,"??")</f>
        <v>??</v>
      </c>
      <c r="F67" s="47" t="s">
        <v>182</v>
      </c>
      <c r="G67" s="136" t="s">
        <v>7</v>
      </c>
      <c r="H67" s="64" t="s">
        <v>219</v>
      </c>
      <c r="I67" s="100"/>
      <c r="J67" s="100"/>
      <c r="K67" s="41"/>
      <c r="L67" s="41"/>
    </row>
    <row r="68" spans="1:12" s="138" customFormat="1" x14ac:dyDescent="0.2">
      <c r="A68" s="41"/>
      <c r="B68" s="141"/>
      <c r="C68" s="135"/>
      <c r="D68" s="96"/>
      <c r="E68" s="136"/>
      <c r="F68" s="136"/>
      <c r="G68" s="136"/>
      <c r="H68" s="137"/>
      <c r="I68" s="100"/>
      <c r="J68" s="100"/>
      <c r="K68" s="41"/>
      <c r="L68" s="41"/>
    </row>
    <row r="69" spans="1:12" s="138" customFormat="1" x14ac:dyDescent="0.2">
      <c r="A69" s="41"/>
      <c r="B69" s="95" t="s">
        <v>239</v>
      </c>
      <c r="C69" s="135"/>
      <c r="D69" s="96"/>
      <c r="E69" s="136"/>
      <c r="F69" s="136"/>
      <c r="G69" s="136"/>
      <c r="H69" s="137"/>
      <c r="I69" s="100"/>
      <c r="J69" s="100"/>
      <c r="K69" s="41"/>
      <c r="L69" s="41"/>
    </row>
    <row r="70" spans="1:12" s="138" customFormat="1" ht="3" customHeight="1" x14ac:dyDescent="0.2">
      <c r="A70" s="41"/>
      <c r="B70" s="96"/>
      <c r="C70" s="135"/>
      <c r="D70" s="96"/>
      <c r="E70" s="136"/>
      <c r="F70" s="136"/>
      <c r="G70" s="136"/>
      <c r="H70" s="137"/>
      <c r="I70" s="100"/>
      <c r="J70" s="100"/>
      <c r="K70" s="41"/>
      <c r="L70" s="41"/>
    </row>
    <row r="71" spans="1:12" s="4" customFormat="1" ht="173.25" customHeight="1" x14ac:dyDescent="0.2">
      <c r="A71" s="129"/>
      <c r="B71" s="165" t="s">
        <v>240</v>
      </c>
      <c r="C71" s="165"/>
      <c r="D71" s="165"/>
      <c r="E71" s="165"/>
      <c r="F71" s="165"/>
      <c r="G71" s="165"/>
      <c r="H71" s="165"/>
      <c r="I71" s="100"/>
    </row>
    <row r="72" spans="1:12" s="138" customFormat="1" ht="13.5" customHeight="1" x14ac:dyDescent="0.2">
      <c r="A72" s="41"/>
      <c r="B72" s="96"/>
      <c r="C72" s="135"/>
      <c r="D72" s="96"/>
      <c r="E72" s="136"/>
      <c r="F72" s="136"/>
      <c r="G72" s="136"/>
      <c r="H72" s="137"/>
      <c r="I72" s="100"/>
      <c r="J72" s="100"/>
      <c r="K72" s="41"/>
      <c r="L72" s="41"/>
    </row>
    <row r="73" spans="1:12" s="138" customFormat="1" ht="45" customHeight="1" x14ac:dyDescent="0.2">
      <c r="A73" s="41"/>
      <c r="B73" s="166" t="s">
        <v>241</v>
      </c>
      <c r="C73" s="166"/>
      <c r="D73" s="142" t="s">
        <v>242</v>
      </c>
      <c r="E73" s="143" t="str">
        <f>IF(AND(ISNUMBER(Esoil_leach_TIME1),ISNUMBER(ksoil)),Esoil_leach_TIME1/(Vsoil_hollow*RHOsoil*ksoil)+(1/(ksoil*TIME1))*(-Esoil_leach_TIME1/(Vsoil_hollow*RHOsoil*ksoil))*(1-EXP(-TIME1*ksoil)),"??")</f>
        <v>??</v>
      </c>
      <c r="F73" s="47" t="s">
        <v>182</v>
      </c>
      <c r="G73" s="145" t="s">
        <v>7</v>
      </c>
      <c r="H73" s="146" t="s">
        <v>243</v>
      </c>
      <c r="I73" s="100"/>
      <c r="J73" s="100"/>
      <c r="K73" s="41"/>
      <c r="L73" s="41"/>
    </row>
    <row r="74" spans="1:12" s="138" customFormat="1" ht="3" customHeight="1" x14ac:dyDescent="0.2">
      <c r="A74" s="41"/>
      <c r="B74" s="147"/>
      <c r="C74" s="147"/>
      <c r="D74" s="142"/>
      <c r="E74" s="144"/>
      <c r="F74" s="144"/>
      <c r="G74" s="145"/>
      <c r="H74" s="146"/>
      <c r="I74" s="100"/>
      <c r="J74" s="100"/>
      <c r="K74" s="41"/>
      <c r="L74" s="41"/>
    </row>
    <row r="75" spans="1:12" s="138" customFormat="1" ht="45" customHeight="1" x14ac:dyDescent="0.2">
      <c r="A75" s="41"/>
      <c r="B75" s="166" t="s">
        <v>244</v>
      </c>
      <c r="C75" s="166"/>
      <c r="D75" s="142" t="s">
        <v>245</v>
      </c>
      <c r="E75" s="143" t="str">
        <f>IF(AND(ISNUMBER(Esoil_leach_TIME2),ISNUMBER(ksoil)),Esoil_leach_TIME2/(Vsoil_hollow*RHOsoil*ksoil)+(1/(ksoil*Tservice_TIME2))*(-Esoil_leach_TIME2/(Vsoil_hollow*RHOsoil*ksoil))*(1-EXP(-Tservice_TIME2*ksoil)),"??")</f>
        <v>??</v>
      </c>
      <c r="F75" s="47" t="s">
        <v>182</v>
      </c>
      <c r="G75" s="145" t="s">
        <v>7</v>
      </c>
      <c r="H75" s="146" t="s">
        <v>246</v>
      </c>
      <c r="I75" s="100"/>
      <c r="J75" s="100"/>
      <c r="K75" s="41"/>
      <c r="L75" s="41"/>
    </row>
    <row r="76" spans="1:12" s="138" customFormat="1" ht="3" customHeight="1" x14ac:dyDescent="0.2">
      <c r="A76" s="41"/>
      <c r="B76" s="148"/>
      <c r="C76" s="149"/>
      <c r="D76" s="148"/>
      <c r="E76" s="144"/>
      <c r="F76" s="144"/>
      <c r="G76" s="144"/>
      <c r="H76" s="64"/>
      <c r="I76" s="100"/>
      <c r="J76" s="100"/>
      <c r="K76" s="41"/>
      <c r="L76" s="41"/>
    </row>
    <row r="77" spans="1:12" s="138" customFormat="1" ht="45" customHeight="1" x14ac:dyDescent="0.2">
      <c r="A77" s="41"/>
      <c r="B77" s="166" t="s">
        <v>247</v>
      </c>
      <c r="C77" s="166"/>
      <c r="D77" s="142" t="s">
        <v>242</v>
      </c>
      <c r="E77" s="143" t="str">
        <f>IF(AND(ISNUMBER(Esoil_leach_TIME1),ISNUMBER(ksoil)),Esoil_leach_TIME1/(Vsoil_hollow*RHOsoil*ksoil)-(Esoil_leach_TIME1/(Vsoil_hollow*RHOsoil*ksoil))*EXP(-TIME1*ksoil),"??")</f>
        <v>??</v>
      </c>
      <c r="F77" s="47" t="s">
        <v>182</v>
      </c>
      <c r="G77" s="144" t="s">
        <v>7</v>
      </c>
      <c r="H77" s="146" t="s">
        <v>248</v>
      </c>
      <c r="I77" s="100"/>
      <c r="J77" s="100"/>
      <c r="K77" s="41"/>
      <c r="L77" s="41"/>
    </row>
    <row r="78" spans="1:12" s="138" customFormat="1" ht="3" customHeight="1" x14ac:dyDescent="0.2">
      <c r="A78" s="41"/>
      <c r="B78" s="147"/>
      <c r="C78" s="147"/>
      <c r="D78" s="142"/>
      <c r="E78" s="144"/>
      <c r="F78" s="144"/>
      <c r="G78" s="144"/>
      <c r="H78" s="64"/>
      <c r="I78" s="100"/>
      <c r="J78" s="100"/>
      <c r="K78" s="41"/>
      <c r="L78" s="41"/>
    </row>
    <row r="79" spans="1:12" s="138" customFormat="1" ht="45" customHeight="1" x14ac:dyDescent="0.2">
      <c r="A79" s="41"/>
      <c r="B79" s="166" t="s">
        <v>249</v>
      </c>
      <c r="C79" s="166"/>
      <c r="D79" s="142" t="s">
        <v>245</v>
      </c>
      <c r="E79" s="143" t="str">
        <f>IF(AND(ISNUMBER(Esoil_leach_TIME2),ISNUMBER(ksoil)),Esoil_leach_TIME2/(Vsoil_hollow*RHOsoil*ksoil)-(Esoil_leach_TIME2/(Vsoil_hollow*RHOsoil*ksoil))*EXP(-Tservice_TIME2*ksoil),"??")</f>
        <v>??</v>
      </c>
      <c r="F79" s="47" t="s">
        <v>182</v>
      </c>
      <c r="G79" s="144" t="s">
        <v>7</v>
      </c>
      <c r="H79" s="146" t="s">
        <v>250</v>
      </c>
      <c r="I79" s="100"/>
      <c r="J79" s="100"/>
      <c r="K79" s="41"/>
      <c r="L79" s="41"/>
    </row>
    <row r="80" spans="1:12" s="138" customFormat="1" ht="13.5" customHeight="1" x14ac:dyDescent="0.2">
      <c r="A80" s="41"/>
      <c r="B80" s="96"/>
      <c r="C80" s="135"/>
      <c r="D80" s="96"/>
      <c r="E80" s="136"/>
      <c r="F80" s="136"/>
      <c r="G80" s="136"/>
      <c r="H80" s="137"/>
      <c r="I80" s="100"/>
      <c r="J80" s="100"/>
      <c r="K80" s="41"/>
      <c r="L80" s="41"/>
    </row>
    <row r="81" spans="1:60" s="37" customFormat="1" x14ac:dyDescent="0.2">
      <c r="A81" s="35"/>
      <c r="B81" s="98" t="s">
        <v>11</v>
      </c>
      <c r="C81" s="98"/>
      <c r="D81" s="35"/>
      <c r="E81" s="35"/>
      <c r="F81" s="35"/>
      <c r="G81" s="35"/>
      <c r="H81" s="67"/>
    </row>
    <row r="82" spans="1:60" s="37" customFormat="1" x14ac:dyDescent="0.2">
      <c r="A82" s="35"/>
      <c r="B82" s="98"/>
      <c r="C82" s="98"/>
      <c r="D82" s="35"/>
      <c r="E82" s="35"/>
      <c r="F82" s="35"/>
      <c r="G82" s="35"/>
      <c r="H82" s="67"/>
    </row>
    <row r="83" spans="1:60" s="97" customFormat="1" x14ac:dyDescent="0.2">
      <c r="A83" s="101"/>
      <c r="B83" s="150" t="s">
        <v>252</v>
      </c>
      <c r="C83" s="102"/>
      <c r="D83" s="101"/>
      <c r="E83" s="101"/>
      <c r="F83" s="101"/>
      <c r="G83" s="101"/>
      <c r="H83" s="103"/>
    </row>
    <row r="84" spans="1:60" s="126" customFormat="1" x14ac:dyDescent="0.2">
      <c r="B84" s="106"/>
      <c r="C84" s="127"/>
      <c r="G84" s="128"/>
      <c r="H84" s="112"/>
    </row>
    <row r="85" spans="1:60" s="132" customFormat="1" ht="15" x14ac:dyDescent="0.2">
      <c r="A85" s="129"/>
      <c r="B85" s="120" t="s">
        <v>224</v>
      </c>
      <c r="C85" s="130"/>
      <c r="D85" s="131"/>
      <c r="E85" s="131"/>
      <c r="F85" s="129"/>
      <c r="G85" s="129"/>
      <c r="H85" s="129"/>
      <c r="I85" s="129"/>
      <c r="J85" s="129"/>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row>
    <row r="86" spans="1:60" s="132" customFormat="1" ht="15" x14ac:dyDescent="0.2">
      <c r="A86" s="129"/>
      <c r="B86" s="120"/>
      <c r="C86" s="133"/>
      <c r="D86" s="134"/>
      <c r="E86" s="134"/>
      <c r="F86" s="134"/>
      <c r="G86" s="134"/>
      <c r="H86" s="134"/>
      <c r="I86" s="129"/>
      <c r="J86" s="129"/>
      <c r="K86" s="129"/>
      <c r="L86" s="129"/>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row>
    <row r="87" spans="1:60" x14ac:dyDescent="0.2">
      <c r="A87" s="35"/>
      <c r="B87" s="81" t="s">
        <v>8</v>
      </c>
      <c r="C87" s="81"/>
      <c r="D87" s="41"/>
      <c r="E87" s="41"/>
      <c r="F87" s="41"/>
      <c r="G87" s="41"/>
      <c r="H87" s="41"/>
    </row>
    <row r="88" spans="1:60" x14ac:dyDescent="0.2">
      <c r="A88" s="35"/>
      <c r="B88" s="161" t="s">
        <v>233</v>
      </c>
      <c r="C88" s="161"/>
      <c r="D88" s="161"/>
      <c r="E88" s="161"/>
      <c r="F88" s="161"/>
      <c r="G88" s="161"/>
      <c r="H88" s="161"/>
      <c r="Y88" s="37"/>
      <c r="Z88" s="37"/>
      <c r="AA88" s="37"/>
      <c r="AB88" s="37"/>
      <c r="AC88" s="37"/>
      <c r="AD88" s="37"/>
      <c r="AE88" s="37"/>
      <c r="AF88" s="37"/>
      <c r="AG88" s="37"/>
      <c r="AH88" s="37"/>
      <c r="AI88" s="37"/>
      <c r="AJ88" s="37"/>
      <c r="AK88" s="37"/>
      <c r="AL88" s="37"/>
      <c r="AM88" s="37"/>
      <c r="AN88" s="37"/>
      <c r="AO88" s="37"/>
      <c r="AP88" s="37"/>
      <c r="AQ88" s="37"/>
      <c r="AR88" s="37"/>
      <c r="AS88" s="37"/>
    </row>
    <row r="89" spans="1:60" x14ac:dyDescent="0.2">
      <c r="A89" s="35"/>
      <c r="B89" s="161" t="s">
        <v>237</v>
      </c>
      <c r="C89" s="161"/>
      <c r="D89" s="161"/>
      <c r="E89" s="161"/>
      <c r="F89" s="161"/>
      <c r="G89" s="161"/>
      <c r="H89" s="161"/>
      <c r="Y89" s="37"/>
      <c r="Z89" s="37"/>
      <c r="AA89" s="37"/>
      <c r="AB89" s="37"/>
      <c r="AC89" s="37"/>
      <c r="AD89" s="37"/>
      <c r="AE89" s="37"/>
      <c r="AF89" s="37"/>
      <c r="AG89" s="37"/>
      <c r="AH89" s="37"/>
      <c r="AI89" s="37"/>
      <c r="AJ89" s="37"/>
      <c r="AK89" s="37"/>
      <c r="AL89" s="37"/>
      <c r="AM89" s="37"/>
      <c r="AN89" s="37"/>
      <c r="AO89" s="37"/>
      <c r="AP89" s="37"/>
      <c r="AQ89" s="37"/>
      <c r="AR89" s="37"/>
      <c r="AS89" s="37"/>
    </row>
    <row r="90" spans="1:60" x14ac:dyDescent="0.2">
      <c r="A90" s="35"/>
      <c r="B90" s="35"/>
      <c r="C90" s="35"/>
      <c r="D90" s="35"/>
      <c r="E90" s="35"/>
      <c r="F90" s="35"/>
      <c r="G90" s="35"/>
      <c r="H90" s="35"/>
    </row>
    <row r="91" spans="1:60" s="37" customFormat="1" ht="15" x14ac:dyDescent="0.2">
      <c r="A91" s="35"/>
      <c r="B91" s="42" t="s">
        <v>0</v>
      </c>
      <c r="C91" s="42"/>
      <c r="D91" s="90"/>
      <c r="E91" s="90"/>
      <c r="F91" s="90"/>
      <c r="G91" s="90"/>
      <c r="H91" s="91"/>
    </row>
    <row r="92" spans="1:60" s="37" customFormat="1" x14ac:dyDescent="0.2">
      <c r="A92" s="35"/>
      <c r="B92" s="66"/>
      <c r="C92" s="66"/>
      <c r="D92" s="66"/>
      <c r="E92" s="66"/>
      <c r="F92" s="66"/>
      <c r="G92" s="66"/>
      <c r="H92" s="89"/>
    </row>
    <row r="93" spans="1:60" s="37" customFormat="1" ht="15" x14ac:dyDescent="0.2">
      <c r="A93" s="35"/>
      <c r="B93" s="92" t="s">
        <v>2</v>
      </c>
      <c r="C93" s="92"/>
      <c r="D93" s="93" t="s">
        <v>4</v>
      </c>
      <c r="E93" s="50" t="s">
        <v>6</v>
      </c>
      <c r="F93" s="50" t="s">
        <v>3</v>
      </c>
      <c r="G93" s="50" t="s">
        <v>10</v>
      </c>
      <c r="H93" s="93" t="s">
        <v>17</v>
      </c>
    </row>
    <row r="94" spans="1:60" s="37" customFormat="1" x14ac:dyDescent="0.2">
      <c r="A94" s="35"/>
      <c r="B94" s="92"/>
      <c r="C94" s="92"/>
      <c r="D94" s="93"/>
      <c r="E94" s="50"/>
      <c r="F94" s="50"/>
      <c r="G94" s="50"/>
      <c r="H94" s="93"/>
    </row>
    <row r="95" spans="1:60" s="37" customFormat="1" ht="15" x14ac:dyDescent="0.2">
      <c r="A95" s="35"/>
      <c r="B95" s="88" t="s">
        <v>175</v>
      </c>
      <c r="C95" s="53"/>
      <c r="D95" s="89" t="s">
        <v>176</v>
      </c>
      <c r="E95" s="47">
        <v>3</v>
      </c>
      <c r="F95" s="47" t="s">
        <v>173</v>
      </c>
      <c r="G95" s="104" t="str">
        <f>IF(E95=3, "D","S")</f>
        <v>D</v>
      </c>
      <c r="H95" s="88"/>
    </row>
    <row r="96" spans="1:60" s="37" customFormat="1" ht="3" customHeight="1" x14ac:dyDescent="0.2">
      <c r="A96" s="35"/>
      <c r="B96" s="88"/>
      <c r="C96" s="53"/>
      <c r="D96" s="89"/>
      <c r="E96" s="47"/>
      <c r="F96" s="47"/>
      <c r="G96" s="47"/>
      <c r="H96" s="89"/>
    </row>
    <row r="97" spans="1:12" s="37" customFormat="1" ht="25.5" x14ac:dyDescent="0.2">
      <c r="A97" s="35"/>
      <c r="B97" s="88" t="s">
        <v>179</v>
      </c>
      <c r="C97" s="88"/>
      <c r="D97" s="88" t="s">
        <v>254</v>
      </c>
      <c r="E97" s="47">
        <v>1</v>
      </c>
      <c r="F97" s="61" t="s">
        <v>5</v>
      </c>
      <c r="G97" s="104" t="str">
        <f>IF(E97=1, "D","S")</f>
        <v>D</v>
      </c>
      <c r="H97" s="88"/>
      <c r="I97" s="100"/>
      <c r="J97" s="100"/>
      <c r="K97" s="35"/>
      <c r="L97" s="35"/>
    </row>
    <row r="98" spans="1:12" s="37" customFormat="1" ht="3" customHeight="1" x14ac:dyDescent="0.2">
      <c r="A98" s="35"/>
      <c r="B98" s="88"/>
      <c r="C98" s="88"/>
      <c r="D98" s="88"/>
      <c r="E98" s="88"/>
      <c r="F98" s="61"/>
      <c r="G98" s="61"/>
      <c r="H98" s="88"/>
      <c r="I98" s="100"/>
      <c r="J98" s="100"/>
      <c r="K98" s="35"/>
      <c r="L98" s="35"/>
    </row>
    <row r="99" spans="1:12" s="37" customFormat="1" ht="15" x14ac:dyDescent="0.2">
      <c r="A99" s="35"/>
      <c r="B99" s="88" t="s">
        <v>180</v>
      </c>
      <c r="C99" s="88"/>
      <c r="D99" s="88" t="s">
        <v>181</v>
      </c>
      <c r="E99" s="59"/>
      <c r="F99" s="61" t="s">
        <v>182</v>
      </c>
      <c r="G99" s="61" t="s">
        <v>44</v>
      </c>
      <c r="H99" s="88"/>
      <c r="I99" s="100"/>
      <c r="J99" s="100"/>
      <c r="K99" s="35"/>
      <c r="L99" s="35"/>
    </row>
    <row r="100" spans="1:12" s="37" customFormat="1" ht="3" customHeight="1" x14ac:dyDescent="0.2">
      <c r="A100" s="35"/>
      <c r="B100" s="88"/>
      <c r="C100" s="88"/>
      <c r="D100" s="88"/>
      <c r="E100" s="88"/>
      <c r="F100" s="61"/>
      <c r="G100" s="61"/>
      <c r="H100" s="88"/>
      <c r="I100" s="100"/>
      <c r="J100" s="100"/>
      <c r="K100" s="35"/>
      <c r="L100" s="35"/>
    </row>
    <row r="101" spans="1:12" s="37" customFormat="1" ht="15" x14ac:dyDescent="0.2">
      <c r="A101" s="35"/>
      <c r="B101" s="88" t="s">
        <v>225</v>
      </c>
      <c r="C101" s="88"/>
      <c r="D101" s="88" t="s">
        <v>184</v>
      </c>
      <c r="E101" s="47">
        <v>3280</v>
      </c>
      <c r="F101" s="47" t="s">
        <v>161</v>
      </c>
      <c r="G101" s="104" t="str">
        <f>IF(E101=3280, "D","S")</f>
        <v>D</v>
      </c>
      <c r="H101" s="88"/>
      <c r="I101" s="100"/>
      <c r="J101" s="100"/>
      <c r="K101" s="35"/>
      <c r="L101" s="35"/>
    </row>
    <row r="102" spans="1:12" s="37" customFormat="1" ht="3" customHeight="1" x14ac:dyDescent="0.2">
      <c r="A102" s="35"/>
      <c r="B102" s="88"/>
      <c r="C102" s="88"/>
      <c r="D102" s="88"/>
      <c r="E102" s="88"/>
      <c r="F102" s="61"/>
      <c r="G102" s="61"/>
      <c r="H102" s="88"/>
      <c r="I102" s="100"/>
      <c r="J102" s="100"/>
      <c r="K102" s="35"/>
      <c r="L102" s="35"/>
    </row>
    <row r="103" spans="1:12" s="37" customFormat="1" ht="25.5" x14ac:dyDescent="0.2">
      <c r="A103" s="35"/>
      <c r="B103" s="88" t="s">
        <v>226</v>
      </c>
      <c r="C103" s="88"/>
      <c r="D103" s="88" t="s">
        <v>229</v>
      </c>
      <c r="E103" s="47">
        <v>300</v>
      </c>
      <c r="F103" s="61" t="s">
        <v>5</v>
      </c>
      <c r="G103" s="104" t="str">
        <f>IF(E103=300, "D","S")</f>
        <v>D</v>
      </c>
      <c r="H103" s="88"/>
      <c r="I103" s="100"/>
      <c r="J103" s="100"/>
      <c r="K103" s="35"/>
      <c r="L103" s="35"/>
    </row>
    <row r="104" spans="1:12" s="37" customFormat="1" ht="3" customHeight="1" x14ac:dyDescent="0.2">
      <c r="A104" s="35"/>
      <c r="B104" s="88"/>
      <c r="C104" s="88"/>
      <c r="D104" s="88"/>
      <c r="E104" s="88"/>
      <c r="F104" s="61"/>
      <c r="G104" s="61"/>
      <c r="H104" s="88"/>
      <c r="I104" s="100"/>
      <c r="J104" s="100"/>
      <c r="K104" s="35"/>
      <c r="L104" s="35"/>
    </row>
    <row r="105" spans="1:12" s="37" customFormat="1" ht="27" x14ac:dyDescent="0.2">
      <c r="A105" s="35"/>
      <c r="B105" s="88" t="s">
        <v>227</v>
      </c>
      <c r="C105" s="88"/>
      <c r="D105" s="88" t="s">
        <v>230</v>
      </c>
      <c r="E105" s="47">
        <v>1</v>
      </c>
      <c r="F105" s="61" t="s">
        <v>5</v>
      </c>
      <c r="G105" s="104" t="str">
        <f>IF(E105=1, "D","S")</f>
        <v>D</v>
      </c>
      <c r="H105" s="88" t="s">
        <v>232</v>
      </c>
      <c r="I105" s="100"/>
      <c r="J105" s="100"/>
      <c r="K105" s="35"/>
      <c r="L105" s="35"/>
    </row>
    <row r="106" spans="1:12" s="37" customFormat="1" ht="3" customHeight="1" x14ac:dyDescent="0.2">
      <c r="A106" s="35"/>
      <c r="B106" s="88"/>
      <c r="C106" s="88"/>
      <c r="D106" s="88"/>
      <c r="E106" s="47"/>
      <c r="F106" s="61"/>
      <c r="G106" s="104"/>
      <c r="H106" s="88"/>
      <c r="I106" s="100"/>
      <c r="J106" s="100"/>
      <c r="K106" s="35"/>
      <c r="L106" s="35"/>
    </row>
    <row r="107" spans="1:12" s="37" customFormat="1" ht="14.25" x14ac:dyDescent="0.2">
      <c r="A107" s="35"/>
      <c r="B107" s="88" t="s">
        <v>228</v>
      </c>
      <c r="C107" s="88"/>
      <c r="D107" s="88" t="s">
        <v>231</v>
      </c>
      <c r="E107" s="47">
        <v>7300</v>
      </c>
      <c r="F107" s="61" t="s">
        <v>163</v>
      </c>
      <c r="G107" s="104" t="str">
        <f>IF(E107=7300,"D","S")</f>
        <v>D</v>
      </c>
      <c r="H107" s="88"/>
      <c r="I107" s="100"/>
      <c r="J107" s="100"/>
      <c r="K107" s="35"/>
      <c r="L107" s="35"/>
    </row>
    <row r="108" spans="1:12" s="37" customFormat="1" x14ac:dyDescent="0.2">
      <c r="A108" s="35"/>
      <c r="B108" s="88"/>
      <c r="C108" s="88"/>
      <c r="D108" s="88"/>
      <c r="E108" s="88"/>
      <c r="F108" s="88"/>
      <c r="G108" s="88"/>
      <c r="H108" s="88"/>
      <c r="I108" s="100"/>
      <c r="J108" s="100"/>
      <c r="K108" s="35"/>
      <c r="L108" s="35"/>
    </row>
    <row r="109" spans="1:12" s="37" customFormat="1" ht="15" x14ac:dyDescent="0.2">
      <c r="A109" s="35"/>
      <c r="B109" s="42" t="s">
        <v>1</v>
      </c>
      <c r="C109" s="42"/>
      <c r="D109" s="90"/>
      <c r="E109" s="90"/>
      <c r="F109" s="90"/>
      <c r="G109" s="90"/>
      <c r="H109" s="91"/>
      <c r="I109" s="100"/>
      <c r="J109" s="100"/>
      <c r="K109" s="35"/>
      <c r="L109" s="35"/>
    </row>
    <row r="110" spans="1:12" s="37" customFormat="1" x14ac:dyDescent="0.2">
      <c r="A110" s="35"/>
      <c r="B110" s="66"/>
      <c r="C110" s="66"/>
      <c r="D110" s="66"/>
      <c r="E110" s="66"/>
      <c r="F110" s="66"/>
      <c r="G110" s="66"/>
      <c r="H110" s="89"/>
      <c r="I110" s="151"/>
      <c r="J110" s="100"/>
      <c r="K110" s="35"/>
      <c r="L110" s="35"/>
    </row>
    <row r="111" spans="1:12" s="37" customFormat="1" ht="15" x14ac:dyDescent="0.2">
      <c r="A111" s="35"/>
      <c r="B111" s="92" t="s">
        <v>2</v>
      </c>
      <c r="C111" s="92"/>
      <c r="D111" s="93" t="s">
        <v>4</v>
      </c>
      <c r="E111" s="50" t="s">
        <v>6</v>
      </c>
      <c r="F111" s="50" t="s">
        <v>3</v>
      </c>
      <c r="G111" s="50" t="s">
        <v>10</v>
      </c>
      <c r="H111" s="93" t="s">
        <v>17</v>
      </c>
      <c r="I111" s="100"/>
      <c r="J111" s="100"/>
      <c r="K111" s="35"/>
      <c r="L111" s="35"/>
    </row>
    <row r="112" spans="1:12" s="37" customFormat="1" x14ac:dyDescent="0.2">
      <c r="A112" s="35"/>
      <c r="B112" s="92"/>
      <c r="C112" s="92"/>
      <c r="D112" s="93"/>
      <c r="E112" s="50"/>
      <c r="F112" s="50"/>
      <c r="G112" s="50"/>
      <c r="H112" s="93"/>
      <c r="I112" s="100"/>
      <c r="J112" s="100"/>
      <c r="K112" s="35"/>
      <c r="L112" s="35"/>
    </row>
    <row r="113" spans="1:12" s="37" customFormat="1" ht="28.5" x14ac:dyDescent="0.2">
      <c r="A113" s="35"/>
      <c r="B113" s="88" t="s">
        <v>198</v>
      </c>
      <c r="C113" s="92"/>
      <c r="D113" s="89" t="s">
        <v>167</v>
      </c>
      <c r="E113" s="80" t="str">
        <f>IF(ISNUMBER(Croof_membrane_city),Wroof_membrane_city*Croof_membrane_city*Fservice_water_TIME2_city,"??")</f>
        <v>??</v>
      </c>
      <c r="F113" s="47" t="s">
        <v>201</v>
      </c>
      <c r="G113" s="47" t="s">
        <v>7</v>
      </c>
      <c r="H113" s="64" t="s">
        <v>255</v>
      </c>
      <c r="I113" s="100"/>
      <c r="J113" s="100"/>
      <c r="K113" s="35"/>
      <c r="L113" s="35"/>
    </row>
    <row r="114" spans="1:12" s="37" customFormat="1" ht="3" customHeight="1" x14ac:dyDescent="0.2">
      <c r="A114" s="35"/>
      <c r="B114" s="92"/>
      <c r="C114" s="92"/>
      <c r="D114" s="93"/>
      <c r="E114" s="50"/>
      <c r="F114" s="50"/>
      <c r="G114" s="50"/>
      <c r="H114" s="93"/>
      <c r="I114" s="100"/>
      <c r="J114" s="100"/>
      <c r="K114" s="35"/>
      <c r="L114" s="35"/>
    </row>
    <row r="115" spans="1:12" s="37" customFormat="1" ht="25.5" x14ac:dyDescent="0.2">
      <c r="A115" s="35"/>
      <c r="B115" s="88" t="s">
        <v>236</v>
      </c>
      <c r="C115" s="53"/>
      <c r="D115" s="89" t="s">
        <v>253</v>
      </c>
      <c r="E115" s="80" t="str">
        <f>IF(ISNUMBER(Qcum_leach_TIME2_city),AREAroof_city*Qcum_leach_TIME2_city,"??")</f>
        <v>??</v>
      </c>
      <c r="F115" s="47" t="s">
        <v>192</v>
      </c>
      <c r="G115" s="47" t="s">
        <v>7</v>
      </c>
      <c r="H115" s="64" t="s">
        <v>257</v>
      </c>
      <c r="I115" s="100"/>
      <c r="J115" s="100"/>
      <c r="K115" s="35"/>
      <c r="L115" s="35"/>
    </row>
    <row r="116" spans="1:12" s="37" customFormat="1" ht="3" customHeight="1" x14ac:dyDescent="0.2">
      <c r="A116" s="35"/>
      <c r="B116" s="92"/>
      <c r="C116" s="92"/>
      <c r="D116" s="93"/>
      <c r="E116" s="50"/>
      <c r="F116" s="50"/>
      <c r="G116" s="50"/>
      <c r="H116" s="93"/>
      <c r="I116" s="100"/>
      <c r="J116" s="100"/>
      <c r="K116" s="35"/>
      <c r="L116" s="35"/>
    </row>
    <row r="117" spans="1:12" s="37" customFormat="1" ht="28.5" x14ac:dyDescent="0.2">
      <c r="A117" s="35"/>
      <c r="B117" s="88" t="s">
        <v>234</v>
      </c>
      <c r="C117" s="92"/>
      <c r="D117" s="89" t="s">
        <v>235</v>
      </c>
      <c r="E117" s="80" t="str">
        <f>IF(ISNUMBER(Croof_membrane_city),Qleach_TIME2_city*Nhouse*Fmarket_share/Tservice,"??")</f>
        <v>??</v>
      </c>
      <c r="F117" s="47" t="s">
        <v>193</v>
      </c>
      <c r="G117" s="47" t="s">
        <v>7</v>
      </c>
      <c r="H117" s="64" t="s">
        <v>256</v>
      </c>
      <c r="I117" s="100"/>
      <c r="J117" s="100"/>
      <c r="K117" s="35"/>
      <c r="L117" s="35"/>
    </row>
    <row r="118" spans="1:12" s="37" customFormat="1" x14ac:dyDescent="0.2">
      <c r="A118" s="35"/>
      <c r="B118" s="92"/>
      <c r="C118" s="92"/>
      <c r="D118" s="93"/>
      <c r="E118" s="50"/>
      <c r="F118" s="50"/>
      <c r="G118" s="50"/>
      <c r="H118" s="93"/>
      <c r="I118" s="100"/>
      <c r="J118" s="100"/>
      <c r="K118" s="35"/>
      <c r="L118" s="35"/>
    </row>
    <row r="119" spans="1:12" s="37" customFormat="1" x14ac:dyDescent="0.2">
      <c r="A119" s="35"/>
      <c r="B119" s="98" t="s">
        <v>11</v>
      </c>
      <c r="C119" s="98"/>
      <c r="D119" s="35"/>
      <c r="E119" s="35"/>
      <c r="F119" s="35"/>
      <c r="G119" s="35"/>
      <c r="H119" s="67"/>
    </row>
    <row r="120" spans="1:12" s="97" customFormat="1" x14ac:dyDescent="0.2">
      <c r="A120" s="101"/>
      <c r="B120" s="98"/>
      <c r="C120" s="102"/>
      <c r="D120" s="101"/>
      <c r="E120" s="101"/>
      <c r="F120" s="101"/>
      <c r="G120" s="101"/>
      <c r="H120" s="103"/>
    </row>
    <row r="121" spans="1:12" s="37" customFormat="1" ht="12.75" customHeight="1" x14ac:dyDescent="0.2">
      <c r="B121" s="150" t="s">
        <v>252</v>
      </c>
    </row>
    <row r="122" spans="1:12" s="37" customFormat="1" ht="12.75" customHeight="1" x14ac:dyDescent="0.2"/>
    <row r="123" spans="1:12" s="37" customFormat="1" ht="12.75" customHeight="1" x14ac:dyDescent="0.2"/>
    <row r="124" spans="1:12" s="37" customFormat="1" x14ac:dyDescent="0.2"/>
    <row r="125" spans="1:12" s="37" customFormat="1" x14ac:dyDescent="0.2"/>
    <row r="126" spans="1:12" s="37" customFormat="1" x14ac:dyDescent="0.2"/>
    <row r="127" spans="1:12" s="37" customFormat="1" x14ac:dyDescent="0.2"/>
    <row r="128" spans="1:12" s="37" customFormat="1" x14ac:dyDescent="0.2"/>
    <row r="129" s="37" customFormat="1" x14ac:dyDescent="0.2"/>
    <row r="130" s="37" customFormat="1" x14ac:dyDescent="0.2"/>
    <row r="131" s="37" customFormat="1" x14ac:dyDescent="0.2"/>
    <row r="132" s="37" customFormat="1" x14ac:dyDescent="0.2"/>
    <row r="133" s="37" customFormat="1" x14ac:dyDescent="0.2"/>
    <row r="134" s="37" customFormat="1" x14ac:dyDescent="0.2"/>
    <row r="135" s="37" customFormat="1" ht="15.75" customHeight="1" x14ac:dyDescent="0.2"/>
    <row r="136" s="37" customFormat="1" x14ac:dyDescent="0.2"/>
    <row r="137" s="37" customFormat="1" ht="15.75" customHeight="1" x14ac:dyDescent="0.2"/>
    <row r="138" s="37" customFormat="1" x14ac:dyDescent="0.2"/>
    <row r="139" s="37" customFormat="1" x14ac:dyDescent="0.2"/>
    <row r="140" s="37" customFormat="1" x14ac:dyDescent="0.2"/>
    <row r="141" s="37" customFormat="1" x14ac:dyDescent="0.2"/>
    <row r="142" s="37" customFormat="1" x14ac:dyDescent="0.2"/>
    <row r="143" s="37" customFormat="1" x14ac:dyDescent="0.2"/>
    <row r="144" s="37" customFormat="1" x14ac:dyDescent="0.2"/>
    <row r="145" s="37" customFormat="1" x14ac:dyDescent="0.2"/>
    <row r="146" s="37" customFormat="1" x14ac:dyDescent="0.2"/>
    <row r="147" s="37" customFormat="1" x14ac:dyDescent="0.2"/>
    <row r="148" s="37" customFormat="1" x14ac:dyDescent="0.2"/>
    <row r="149" s="37" customFormat="1" x14ac:dyDescent="0.2"/>
    <row r="150" s="37" customFormat="1" x14ac:dyDescent="0.2"/>
    <row r="151" s="37" customFormat="1" x14ac:dyDescent="0.2"/>
    <row r="152" s="37" customFormat="1" x14ac:dyDescent="0.2"/>
    <row r="153" s="37" customFormat="1" x14ac:dyDescent="0.2"/>
    <row r="154" s="37" customFormat="1" x14ac:dyDescent="0.2"/>
    <row r="155" s="37" customFormat="1" x14ac:dyDescent="0.2"/>
    <row r="156" s="37" customFormat="1" ht="15" customHeight="1" x14ac:dyDescent="0.2"/>
    <row r="157" s="37" customFormat="1" x14ac:dyDescent="0.2"/>
    <row r="158" s="37" customFormat="1" ht="15" customHeight="1" x14ac:dyDescent="0.2"/>
    <row r="159" s="37" customFormat="1" x14ac:dyDescent="0.2"/>
    <row r="160" s="37" customFormat="1" x14ac:dyDescent="0.2"/>
    <row r="161" s="37" customFormat="1" x14ac:dyDescent="0.2"/>
    <row r="162" s="37" customFormat="1" x14ac:dyDescent="0.2"/>
    <row r="163" s="37" customFormat="1" x14ac:dyDescent="0.2"/>
    <row r="164" s="37" customFormat="1" ht="12.75" customHeight="1" x14ac:dyDescent="0.2"/>
    <row r="165" s="37" customFormat="1" x14ac:dyDescent="0.2"/>
    <row r="166" s="37" customFormat="1" x14ac:dyDescent="0.2"/>
    <row r="167" s="37" customFormat="1" x14ac:dyDescent="0.2"/>
    <row r="168" s="37" customFormat="1" x14ac:dyDescent="0.2"/>
    <row r="169" s="37" customFormat="1" x14ac:dyDescent="0.2"/>
    <row r="170" s="37" customFormat="1" x14ac:dyDescent="0.2"/>
    <row r="171" s="37" customFormat="1" x14ac:dyDescent="0.2"/>
    <row r="172" s="37" customFormat="1" x14ac:dyDescent="0.2"/>
    <row r="173" s="37" customFormat="1" x14ac:dyDescent="0.2"/>
    <row r="174" s="37" customFormat="1" x14ac:dyDescent="0.2"/>
    <row r="175" s="37" customFormat="1" x14ac:dyDescent="0.2"/>
    <row r="176" s="37" customFormat="1" x14ac:dyDescent="0.2"/>
    <row r="177" s="37" customFormat="1" x14ac:dyDescent="0.2"/>
    <row r="178" s="37" customFormat="1" x14ac:dyDescent="0.2"/>
    <row r="179" s="37" customFormat="1" x14ac:dyDescent="0.2"/>
    <row r="180" s="37" customFormat="1" x14ac:dyDescent="0.2"/>
    <row r="181" s="37" customFormat="1" x14ac:dyDescent="0.2"/>
    <row r="182" s="37" customFormat="1" x14ac:dyDescent="0.2"/>
    <row r="183" s="37" customFormat="1" x14ac:dyDescent="0.2"/>
    <row r="184" s="37" customFormat="1" x14ac:dyDescent="0.2"/>
    <row r="185" s="37" customFormat="1" x14ac:dyDescent="0.2"/>
    <row r="186" s="37" customFormat="1" x14ac:dyDescent="0.2"/>
    <row r="187" s="37" customFormat="1" x14ac:dyDescent="0.2"/>
    <row r="188" s="37" customFormat="1" x14ac:dyDescent="0.2"/>
    <row r="189" s="37" customFormat="1" x14ac:dyDescent="0.2"/>
    <row r="190" s="37" customFormat="1" x14ac:dyDescent="0.2"/>
    <row r="191" s="37" customFormat="1" x14ac:dyDescent="0.2"/>
    <row r="192" s="37" customFormat="1" x14ac:dyDescent="0.2"/>
    <row r="193" s="37" customFormat="1" x14ac:dyDescent="0.2"/>
    <row r="194" s="37" customFormat="1" x14ac:dyDescent="0.2"/>
    <row r="195" s="37" customFormat="1" x14ac:dyDescent="0.2"/>
    <row r="196" s="37" customFormat="1" x14ac:dyDescent="0.2"/>
    <row r="197" s="37" customFormat="1" x14ac:dyDescent="0.2"/>
    <row r="198" s="37" customFormat="1" x14ac:dyDescent="0.2"/>
    <row r="199" s="37" customFormat="1" x14ac:dyDescent="0.2"/>
    <row r="200" s="37" customFormat="1" x14ac:dyDescent="0.2"/>
    <row r="201" s="37" customFormat="1" x14ac:dyDescent="0.2"/>
    <row r="202" s="37" customFormat="1" x14ac:dyDescent="0.2"/>
    <row r="203" s="37" customFormat="1" x14ac:dyDescent="0.2"/>
    <row r="204" s="37" customFormat="1" x14ac:dyDescent="0.2"/>
    <row r="205" s="37" customFormat="1" x14ac:dyDescent="0.2"/>
    <row r="206" s="37" customFormat="1" x14ac:dyDescent="0.2"/>
    <row r="207" s="37" customFormat="1" x14ac:dyDescent="0.2"/>
    <row r="208" s="37" customFormat="1" x14ac:dyDescent="0.2"/>
    <row r="209" s="37" customFormat="1" x14ac:dyDescent="0.2"/>
    <row r="210" s="37" customFormat="1" x14ac:dyDescent="0.2"/>
    <row r="211" s="37" customFormat="1" x14ac:dyDescent="0.2"/>
    <row r="212" s="37" customFormat="1" x14ac:dyDescent="0.2"/>
    <row r="213" s="37" customFormat="1" x14ac:dyDescent="0.2"/>
    <row r="214" s="37" customFormat="1" x14ac:dyDescent="0.2"/>
    <row r="215" s="37" customFormat="1" x14ac:dyDescent="0.2"/>
    <row r="216" s="37" customFormat="1" x14ac:dyDescent="0.2"/>
    <row r="217" s="37" customFormat="1" x14ac:dyDescent="0.2"/>
    <row r="218" s="37" customFormat="1" x14ac:dyDescent="0.2"/>
    <row r="219" s="37" customFormat="1" x14ac:dyDescent="0.2"/>
    <row r="220" s="37" customFormat="1" x14ac:dyDescent="0.2"/>
    <row r="221" s="37" customFormat="1" x14ac:dyDescent="0.2"/>
    <row r="222" s="37" customFormat="1" x14ac:dyDescent="0.2"/>
    <row r="223" s="37" customFormat="1" x14ac:dyDescent="0.2"/>
    <row r="224" s="37" customFormat="1" x14ac:dyDescent="0.2"/>
    <row r="225" s="37" customFormat="1" x14ac:dyDescent="0.2"/>
    <row r="226" s="37" customFormat="1" x14ac:dyDescent="0.2"/>
    <row r="227" s="37" customFormat="1" x14ac:dyDescent="0.2"/>
    <row r="228" s="37" customFormat="1" x14ac:dyDescent="0.2"/>
    <row r="229" s="37" customFormat="1" x14ac:dyDescent="0.2"/>
    <row r="230" s="37" customFormat="1" x14ac:dyDescent="0.2"/>
    <row r="231" s="37" customFormat="1" x14ac:dyDescent="0.2"/>
    <row r="232" s="37" customFormat="1" x14ac:dyDescent="0.2"/>
    <row r="233" s="37" customFormat="1" x14ac:dyDescent="0.2"/>
    <row r="234" s="37" customFormat="1" x14ac:dyDescent="0.2"/>
    <row r="235" s="37" customFormat="1" x14ac:dyDescent="0.2"/>
    <row r="236" s="37" customFormat="1" x14ac:dyDescent="0.2"/>
    <row r="237" s="37" customFormat="1" x14ac:dyDescent="0.2"/>
    <row r="238" s="37" customFormat="1" x14ac:dyDescent="0.2"/>
    <row r="239" s="37" customFormat="1" x14ac:dyDescent="0.2"/>
    <row r="240" s="37" customFormat="1" x14ac:dyDescent="0.2"/>
    <row r="241" s="37" customFormat="1" x14ac:dyDescent="0.2"/>
    <row r="242" s="37" customFormat="1" x14ac:dyDescent="0.2"/>
    <row r="243" s="37" customFormat="1" x14ac:dyDescent="0.2"/>
    <row r="244" s="37" customFormat="1" x14ac:dyDescent="0.2"/>
    <row r="245" s="37" customFormat="1" x14ac:dyDescent="0.2"/>
    <row r="246" s="37" customFormat="1" x14ac:dyDescent="0.2"/>
    <row r="247" s="37" customFormat="1" x14ac:dyDescent="0.2"/>
    <row r="248" s="37" customFormat="1" x14ac:dyDescent="0.2"/>
    <row r="249" s="37" customFormat="1" x14ac:dyDescent="0.2"/>
    <row r="250" s="37" customFormat="1" x14ac:dyDescent="0.2"/>
    <row r="251" s="37" customFormat="1" x14ac:dyDescent="0.2"/>
    <row r="252" s="37" customFormat="1" x14ac:dyDescent="0.2"/>
    <row r="253" s="37" customFormat="1" x14ac:dyDescent="0.2"/>
    <row r="254" s="37" customFormat="1" x14ac:dyDescent="0.2"/>
    <row r="255" s="37" customFormat="1" x14ac:dyDescent="0.2"/>
    <row r="256" s="37" customFormat="1" x14ac:dyDescent="0.2"/>
    <row r="257" s="37" customFormat="1" x14ac:dyDescent="0.2"/>
    <row r="258" s="37" customFormat="1" x14ac:dyDescent="0.2"/>
    <row r="259" s="37" customFormat="1" x14ac:dyDescent="0.2"/>
    <row r="260" s="37" customFormat="1" x14ac:dyDescent="0.2"/>
    <row r="261" s="37" customFormat="1" x14ac:dyDescent="0.2"/>
    <row r="262" s="37" customFormat="1" x14ac:dyDescent="0.2"/>
    <row r="263" s="37" customFormat="1" x14ac:dyDescent="0.2"/>
    <row r="264" s="37" customFormat="1" x14ac:dyDescent="0.2"/>
    <row r="265" s="37" customFormat="1" x14ac:dyDescent="0.2"/>
    <row r="266" s="37" customFormat="1" x14ac:dyDescent="0.2"/>
    <row r="267" s="37" customFormat="1" x14ac:dyDescent="0.2"/>
    <row r="268" s="37" customFormat="1" x14ac:dyDescent="0.2"/>
    <row r="269" s="37" customFormat="1" x14ac:dyDescent="0.2"/>
    <row r="270" s="37" customFormat="1" x14ac:dyDescent="0.2"/>
    <row r="271" s="37" customFormat="1" x14ac:dyDescent="0.2"/>
    <row r="272" s="37" customFormat="1" x14ac:dyDescent="0.2"/>
    <row r="273" s="37" customFormat="1" x14ac:dyDescent="0.2"/>
    <row r="274" s="37" customFormat="1" x14ac:dyDescent="0.2"/>
    <row r="275" s="37" customFormat="1" x14ac:dyDescent="0.2"/>
    <row r="276" s="37" customFormat="1" x14ac:dyDescent="0.2"/>
    <row r="277" s="37" customFormat="1" x14ac:dyDescent="0.2"/>
    <row r="278" s="37" customFormat="1" x14ac:dyDescent="0.2"/>
    <row r="279" s="37" customFormat="1" x14ac:dyDescent="0.2"/>
    <row r="280" s="37" customFormat="1" x14ac:dyDescent="0.2"/>
    <row r="281" s="37" customFormat="1" x14ac:dyDescent="0.2"/>
    <row r="282" s="37" customFormat="1" x14ac:dyDescent="0.2"/>
    <row r="283" s="37" customFormat="1" x14ac:dyDescent="0.2"/>
    <row r="284" s="37" customFormat="1" x14ac:dyDescent="0.2"/>
    <row r="285" s="37" customFormat="1" x14ac:dyDescent="0.2"/>
    <row r="286" s="37" customFormat="1" x14ac:dyDescent="0.2"/>
    <row r="287" s="37" customFormat="1" x14ac:dyDescent="0.2"/>
    <row r="288" s="37" customFormat="1" x14ac:dyDescent="0.2"/>
    <row r="289" s="37" customFormat="1" x14ac:dyDescent="0.2"/>
    <row r="290" s="37" customFormat="1" x14ac:dyDescent="0.2"/>
    <row r="291" s="37" customFormat="1" x14ac:dyDescent="0.2"/>
    <row r="292" s="37" customFormat="1" x14ac:dyDescent="0.2"/>
    <row r="293" s="37" customFormat="1" x14ac:dyDescent="0.2"/>
    <row r="294" s="37" customFormat="1" x14ac:dyDescent="0.2"/>
    <row r="295" s="37" customFormat="1" x14ac:dyDescent="0.2"/>
    <row r="296" s="37" customFormat="1" x14ac:dyDescent="0.2"/>
    <row r="297" s="37" customFormat="1" x14ac:dyDescent="0.2"/>
    <row r="298" s="37" customFormat="1" x14ac:dyDescent="0.2"/>
    <row r="299" s="37" customFormat="1" x14ac:dyDescent="0.2"/>
    <row r="300" s="37" customFormat="1" x14ac:dyDescent="0.2"/>
    <row r="301" s="37" customFormat="1" x14ac:dyDescent="0.2"/>
    <row r="302" s="37" customFormat="1" x14ac:dyDescent="0.2"/>
    <row r="303" s="37" customFormat="1" x14ac:dyDescent="0.2"/>
    <row r="304" s="37" customFormat="1" x14ac:dyDescent="0.2"/>
    <row r="305" s="37" customFormat="1" x14ac:dyDescent="0.2"/>
    <row r="306" s="37" customFormat="1" x14ac:dyDescent="0.2"/>
    <row r="307" s="37" customFormat="1" x14ac:dyDescent="0.2"/>
    <row r="308" s="37" customFormat="1" x14ac:dyDescent="0.2"/>
    <row r="309" s="37" customFormat="1" x14ac:dyDescent="0.2"/>
    <row r="310" s="37" customFormat="1" x14ac:dyDescent="0.2"/>
    <row r="311" s="37" customFormat="1" x14ac:dyDescent="0.2"/>
    <row r="312" s="37" customFormat="1" x14ac:dyDescent="0.2"/>
    <row r="313" s="37" customFormat="1" x14ac:dyDescent="0.2"/>
    <row r="314" s="37" customFormat="1" x14ac:dyDescent="0.2"/>
    <row r="315" s="37" customFormat="1" x14ac:dyDescent="0.2"/>
    <row r="316" s="37" customFormat="1" x14ac:dyDescent="0.2"/>
    <row r="317" s="37" customFormat="1" x14ac:dyDescent="0.2"/>
    <row r="318" s="37" customFormat="1" x14ac:dyDescent="0.2"/>
    <row r="319" s="37" customFormat="1" x14ac:dyDescent="0.2"/>
    <row r="320" s="37" customFormat="1" x14ac:dyDescent="0.2"/>
    <row r="321" s="37" customFormat="1" x14ac:dyDescent="0.2"/>
    <row r="322" s="37" customFormat="1" x14ac:dyDescent="0.2"/>
    <row r="323" s="37" customFormat="1" x14ac:dyDescent="0.2"/>
    <row r="324" s="37" customFormat="1" x14ac:dyDescent="0.2"/>
    <row r="325" s="37" customFormat="1" x14ac:dyDescent="0.2"/>
    <row r="326" s="37" customFormat="1" x14ac:dyDescent="0.2"/>
    <row r="327" s="37" customFormat="1" x14ac:dyDescent="0.2"/>
    <row r="328" s="37" customFormat="1" x14ac:dyDescent="0.2"/>
    <row r="329" s="37" customFormat="1" x14ac:dyDescent="0.2"/>
    <row r="330" s="37" customFormat="1" x14ac:dyDescent="0.2"/>
    <row r="331" s="37" customFormat="1" x14ac:dyDescent="0.2"/>
    <row r="332" s="37" customFormat="1" x14ac:dyDescent="0.2"/>
    <row r="333" s="37" customFormat="1" x14ac:dyDescent="0.2"/>
    <row r="334" s="37" customFormat="1" x14ac:dyDescent="0.2"/>
    <row r="335" s="37" customFormat="1" x14ac:dyDescent="0.2"/>
    <row r="336" s="37" customFormat="1" x14ac:dyDescent="0.2"/>
    <row r="337" s="37" customFormat="1" x14ac:dyDescent="0.2"/>
    <row r="338" s="37" customFormat="1" x14ac:dyDescent="0.2"/>
    <row r="339" s="37" customFormat="1" x14ac:dyDescent="0.2"/>
    <row r="340" s="37" customFormat="1" x14ac:dyDescent="0.2"/>
    <row r="341" s="37" customFormat="1" x14ac:dyDescent="0.2"/>
    <row r="342" s="37" customFormat="1" x14ac:dyDescent="0.2"/>
    <row r="343" s="37" customFormat="1" x14ac:dyDescent="0.2"/>
    <row r="344" s="37" customFormat="1" x14ac:dyDescent="0.2"/>
    <row r="345" s="37" customFormat="1" x14ac:dyDescent="0.2"/>
    <row r="346" s="37" customFormat="1" x14ac:dyDescent="0.2"/>
    <row r="347" s="37" customFormat="1" x14ac:dyDescent="0.2"/>
    <row r="348" s="37" customFormat="1" x14ac:dyDescent="0.2"/>
    <row r="349" s="37" customFormat="1" x14ac:dyDescent="0.2"/>
    <row r="350" s="37" customFormat="1" x14ac:dyDescent="0.2"/>
    <row r="351" s="37" customFormat="1" x14ac:dyDescent="0.2"/>
    <row r="352" s="37" customFormat="1" x14ac:dyDescent="0.2"/>
    <row r="353" spans="25:64" s="37" customFormat="1" x14ac:dyDescent="0.2"/>
    <row r="354" spans="25:64" s="37" customFormat="1" x14ac:dyDescent="0.2"/>
    <row r="355" spans="25:64" s="37" customFormat="1" x14ac:dyDescent="0.2"/>
    <row r="356" spans="25:64" s="37" customFormat="1" x14ac:dyDescent="0.2"/>
    <row r="357" spans="25:64" s="37" customFormat="1" x14ac:dyDescent="0.2"/>
    <row r="358" spans="25:64" s="37" customFormat="1" x14ac:dyDescent="0.2"/>
    <row r="359" spans="25:64" s="37" customFormat="1" x14ac:dyDescent="0.2"/>
    <row r="360" spans="25:64" s="37" customFormat="1" x14ac:dyDescent="0.2"/>
    <row r="361" spans="25:64" s="37" customFormat="1" x14ac:dyDescent="0.2"/>
    <row r="362" spans="25:64" s="37" customFormat="1" x14ac:dyDescent="0.2"/>
    <row r="363" spans="25:64" s="37" customFormat="1" x14ac:dyDescent="0.2">
      <c r="Y363" s="39"/>
      <c r="Z363" s="39"/>
      <c r="AA363" s="39"/>
      <c r="AB363" s="39"/>
      <c r="AC363" s="39"/>
      <c r="AD363" s="39"/>
      <c r="AE363" s="39"/>
      <c r="AF363" s="39"/>
      <c r="AG363" s="39"/>
      <c r="AH363" s="39"/>
      <c r="AI363" s="39"/>
      <c r="AJ363" s="39"/>
      <c r="AK363" s="39"/>
      <c r="AL363" s="39"/>
      <c r="AM363" s="39"/>
      <c r="AN363" s="39"/>
      <c r="AO363" s="39"/>
      <c r="AP363" s="39"/>
      <c r="AQ363" s="39"/>
      <c r="AR363" s="39"/>
      <c r="AS363" s="39"/>
      <c r="AT363" s="39"/>
      <c r="AU363" s="39"/>
      <c r="AV363" s="39"/>
      <c r="AW363" s="39"/>
      <c r="AX363" s="39"/>
      <c r="AY363" s="39"/>
      <c r="AZ363" s="39"/>
      <c r="BA363" s="39"/>
      <c r="BB363" s="39"/>
      <c r="BC363" s="39"/>
      <c r="BD363" s="39"/>
      <c r="BE363" s="39"/>
      <c r="BF363" s="39"/>
      <c r="BG363" s="39"/>
      <c r="BH363" s="39"/>
      <c r="BI363" s="39"/>
      <c r="BJ363" s="39"/>
      <c r="BK363" s="39"/>
      <c r="BL363" s="39"/>
    </row>
  </sheetData>
  <sheetProtection algorithmName="SHA-512" hashValue="mW3AUqjRsFj9kcMftxg993bbRtwKJh7O5zbCl7XDecPzKYX6osovgU4j3gd2fR7OeodMM7UL+exI3Q25XweTXw==" saltValue="9pTv7/4JCIbfWCkgBa5F7Q==" spinCount="100000" sheet="1" objects="1" scenarios="1" formatCells="0" formatColumns="0" formatRows="0"/>
  <mergeCells count="12">
    <mergeCell ref="B88:H88"/>
    <mergeCell ref="B89:H89"/>
    <mergeCell ref="B2:G2"/>
    <mergeCell ref="B4:H4"/>
    <mergeCell ref="B13:H13"/>
    <mergeCell ref="B18:H18"/>
    <mergeCell ref="B19:H19"/>
    <mergeCell ref="B71:H71"/>
    <mergeCell ref="B73:C73"/>
    <mergeCell ref="B75:C75"/>
    <mergeCell ref="B77:C77"/>
    <mergeCell ref="B79:C79"/>
  </mergeCells>
  <conditionalFormatting sqref="D58 D60 D72:D80 D62:D70">
    <cfRule type="containsText" dxfId="17" priority="38" operator="containsText" text="Introduce value">
      <formula>NOT(ISERROR(SEARCH("Introduce value",#REF!)))</formula>
    </cfRule>
  </conditionalFormatting>
  <conditionalFormatting sqref="F57">
    <cfRule type="containsText" dxfId="16" priority="37" operator="containsText" text="Introduce value">
      <formula>NOT(ISERROR(SEARCH("Introduce value",#REF!)))</formula>
    </cfRule>
  </conditionalFormatting>
  <conditionalFormatting sqref="F59">
    <cfRule type="containsText" dxfId="15" priority="36" operator="containsText" text="Introduce value">
      <formula>NOT(ISERROR(SEARCH("Introduce value",#REF!)))</formula>
    </cfRule>
  </conditionalFormatting>
  <conditionalFormatting sqref="D59">
    <cfRule type="containsText" dxfId="14" priority="35" operator="containsText" text="Introduce value">
      <formula>NOT(ISERROR(SEARCH("Introduce value",#REF!)))</formula>
    </cfRule>
  </conditionalFormatting>
  <conditionalFormatting sqref="D55">
    <cfRule type="containsText" dxfId="13" priority="34" operator="containsText" text="Introduce value">
      <formula>NOT(ISERROR(SEARCH("Introduce value",#REF!)))</formula>
    </cfRule>
  </conditionalFormatting>
  <conditionalFormatting sqref="F55">
    <cfRule type="containsText" dxfId="12" priority="33" operator="containsText" text="Introduce value">
      <formula>NOT(ISERROR(SEARCH("Introduce value",#REF!)))</formula>
    </cfRule>
  </conditionalFormatting>
  <conditionalFormatting sqref="D57">
    <cfRule type="containsText" dxfId="11" priority="32" operator="containsText" text="Introduce value">
      <formula>NOT(ISERROR(SEARCH("Introduce value",#REF!)))</formula>
    </cfRule>
  </conditionalFormatting>
  <conditionalFormatting sqref="D61">
    <cfRule type="containsText" dxfId="10" priority="31" operator="containsText" text="Introduce value">
      <formula>NOT(ISERROR(SEARCH("Introduce value",#REF!)))</formula>
    </cfRule>
  </conditionalFormatting>
  <conditionalFormatting sqref="F61">
    <cfRule type="containsText" dxfId="9" priority="30" operator="containsText" text="Introduce value">
      <formula>NOT(ISERROR(SEARCH("Introduce value",#REF!)))</formula>
    </cfRule>
  </conditionalFormatting>
  <conditionalFormatting sqref="D51">
    <cfRule type="containsText" dxfId="8" priority="29" operator="containsText" text="Introduce value">
      <formula>NOT(ISERROR(SEARCH("Introduce value",#REF!)))</formula>
    </cfRule>
  </conditionalFormatting>
  <conditionalFormatting sqref="D53">
    <cfRule type="containsText" dxfId="7" priority="27" operator="containsText" text="Introduce value">
      <formula>NOT(ISERROR(SEARCH("Introduce value",#REF!)))</formula>
    </cfRule>
  </conditionalFormatting>
  <conditionalFormatting sqref="F65">
    <cfRule type="containsText" dxfId="6" priority="26" operator="containsText" text="Introduce value">
      <formula>NOT(ISERROR(SEARCH("Introduce value",#REF!)))</formula>
    </cfRule>
  </conditionalFormatting>
  <conditionalFormatting sqref="F67">
    <cfRule type="containsText" dxfId="5" priority="25" operator="containsText" text="Introduce value">
      <formula>NOT(ISERROR(SEARCH("Introduce value",#REF!)))</formula>
    </cfRule>
  </conditionalFormatting>
  <conditionalFormatting sqref="D117">
    <cfRule type="containsText" dxfId="4" priority="13" operator="containsText" text="Introduce value">
      <formula>NOT(ISERROR(SEARCH("Introduce value",#REF!)))</formula>
    </cfRule>
  </conditionalFormatting>
  <conditionalFormatting sqref="D115">
    <cfRule type="containsText" dxfId="3" priority="7" operator="containsText" text="Introduce value">
      <formula>NOT(ISERROR(SEARCH("Introduce value",#REF!)))</formula>
    </cfRule>
  </conditionalFormatting>
  <conditionalFormatting sqref="F115">
    <cfRule type="containsText" dxfId="2" priority="6" operator="containsText" text="Introduce value">
      <formula>NOT(ISERROR(SEARCH("Introduce value",#REF!)))</formula>
    </cfRule>
  </conditionalFormatting>
  <conditionalFormatting sqref="D113">
    <cfRule type="containsText" dxfId="1" priority="5" operator="containsText" text="Introduce value">
      <formula>NOT(ISERROR(SEARCH("Introduce value",#REF!)))</formula>
    </cfRule>
  </conditionalFormatting>
  <conditionalFormatting sqref="F79 F77 F75 F73">
    <cfRule type="containsText" dxfId="0" priority="1" operator="containsText" text="Introduce value">
      <formula>NOT(ISERROR(SEARCH("Introduce value",#REF!)))</formula>
    </cfRule>
  </conditionalFormatting>
  <hyperlinks>
    <hyperlink ref="B8:C8" location="'PT8-treatd wood in service UC3 '!A__House_scenario" display="A) House scenario (ESD Table 4.15, p.70 &amp; Table 3.5, p.28)"/>
    <hyperlink ref="B9:C9" location="'PT8-treatd wood in service UC3 '!B__Fence_scenario" display="B) Fence scenario (ESD Table 4.16, p.72 &amp; Table 3.5, p.28)"/>
    <hyperlink ref="B8" location="'Releases from roof membranes'!A__Direct_emission_to_soil" display="A) Direct emission to soil "/>
    <hyperlink ref="B9" location="'Releases from roof membranes'!B__City_scenario" display="B) City scenario"/>
    <hyperlink ref="B121" location="'Releases from roof membranes'!A1" display="Go to the top of the page"/>
    <hyperlink ref="B83" location="'Releases from roof membranes'!A1" display="Go to the top of the pag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D45"/>
  <sheetViews>
    <sheetView workbookViewId="0"/>
  </sheetViews>
  <sheetFormatPr defaultColWidth="8.75" defaultRowHeight="12.75" x14ac:dyDescent="0.2"/>
  <cols>
    <col min="1" max="1" width="1.625" style="1" customWidth="1"/>
    <col min="2" max="2" width="45.25" style="1" customWidth="1"/>
    <col min="3" max="3" width="41.375" style="1" customWidth="1"/>
    <col min="4" max="4" width="15.625" style="19" customWidth="1"/>
    <col min="5" max="5" width="17" style="1" bestFit="1" customWidth="1"/>
    <col min="6" max="6" width="16.75" style="1" bestFit="1" customWidth="1"/>
    <col min="7" max="7" width="17.375" style="1" bestFit="1" customWidth="1"/>
    <col min="8" max="8" width="11.375" style="1" bestFit="1" customWidth="1"/>
    <col min="9" max="9" width="19.375" style="1" customWidth="1"/>
    <col min="10" max="10" width="14.125" style="1" customWidth="1"/>
    <col min="11" max="11" width="13.125" style="1" customWidth="1"/>
    <col min="12" max="12" width="16.125" style="1" customWidth="1"/>
    <col min="13" max="13" width="20.375" style="1" customWidth="1"/>
    <col min="14" max="14" width="10.625" style="1" customWidth="1"/>
    <col min="15" max="15" width="11.25" style="1" customWidth="1"/>
    <col min="16" max="16384" width="8.75" style="1"/>
  </cols>
  <sheetData>
    <row r="2" spans="2:4" s="4" customFormat="1" ht="18" x14ac:dyDescent="0.2">
      <c r="B2" s="13" t="s">
        <v>25</v>
      </c>
      <c r="C2" s="13"/>
      <c r="D2" s="19"/>
    </row>
    <row r="4" spans="2:4" x14ac:dyDescent="0.2">
      <c r="B4" s="1" t="s">
        <v>26</v>
      </c>
    </row>
    <row r="5" spans="2:4" ht="29.25" x14ac:dyDescent="0.2">
      <c r="B5" s="14" t="s">
        <v>27</v>
      </c>
      <c r="C5" s="15" t="s">
        <v>29</v>
      </c>
    </row>
    <row r="6" spans="2:4" x14ac:dyDescent="0.2">
      <c r="B6" s="16" t="s">
        <v>28</v>
      </c>
      <c r="C6" s="17" t="s">
        <v>19</v>
      </c>
    </row>
    <row r="7" spans="2:4" x14ac:dyDescent="0.2">
      <c r="B7" s="18" t="s">
        <v>33</v>
      </c>
      <c r="C7" s="17">
        <v>26400</v>
      </c>
    </row>
    <row r="8" spans="2:4" x14ac:dyDescent="0.2">
      <c r="B8" s="18" t="s">
        <v>30</v>
      </c>
      <c r="C8" s="17">
        <v>11600</v>
      </c>
    </row>
    <row r="9" spans="2:4" x14ac:dyDescent="0.2">
      <c r="B9" s="18" t="s">
        <v>31</v>
      </c>
      <c r="C9" s="17">
        <v>14800</v>
      </c>
    </row>
    <row r="10" spans="2:4" x14ac:dyDescent="0.2">
      <c r="B10" s="18" t="s">
        <v>32</v>
      </c>
      <c r="C10" s="17">
        <v>6600</v>
      </c>
    </row>
    <row r="11" spans="2:4" x14ac:dyDescent="0.2">
      <c r="B11" s="18" t="s">
        <v>34</v>
      </c>
      <c r="C11" s="17">
        <v>22000</v>
      </c>
    </row>
    <row r="12" spans="2:4" x14ac:dyDescent="0.2">
      <c r="B12" s="18" t="s">
        <v>35</v>
      </c>
      <c r="C12" s="17">
        <v>5320</v>
      </c>
    </row>
    <row r="13" spans="2:4" x14ac:dyDescent="0.2">
      <c r="B13" s="18" t="s">
        <v>36</v>
      </c>
      <c r="C13" s="17">
        <v>5190</v>
      </c>
    </row>
    <row r="14" spans="2:4" x14ac:dyDescent="0.2">
      <c r="B14" s="18" t="s">
        <v>37</v>
      </c>
      <c r="C14" s="17">
        <v>2840</v>
      </c>
    </row>
    <row r="15" spans="2:4" x14ac:dyDescent="0.2">
      <c r="B15" s="18" t="s">
        <v>38</v>
      </c>
      <c r="C15" s="17">
        <v>2110</v>
      </c>
    </row>
    <row r="16" spans="2:4" x14ac:dyDescent="0.2">
      <c r="B16" s="18" t="s">
        <v>39</v>
      </c>
      <c r="C16" s="17">
        <v>1940</v>
      </c>
    </row>
    <row r="17" spans="2:4" x14ac:dyDescent="0.2">
      <c r="B17" s="18" t="s">
        <v>40</v>
      </c>
      <c r="C17" s="17">
        <v>550</v>
      </c>
    </row>
    <row r="18" spans="2:4" x14ac:dyDescent="0.2">
      <c r="B18" s="18" t="s">
        <v>41</v>
      </c>
      <c r="C18" s="17">
        <v>460</v>
      </c>
    </row>
    <row r="19" spans="2:4" x14ac:dyDescent="0.2">
      <c r="B19" s="18" t="s">
        <v>42</v>
      </c>
      <c r="C19" s="17">
        <v>1150</v>
      </c>
    </row>
    <row r="20" spans="2:4" x14ac:dyDescent="0.2">
      <c r="B20" s="18" t="s">
        <v>43</v>
      </c>
      <c r="C20" s="17">
        <v>2440</v>
      </c>
    </row>
    <row r="23" spans="2:4" s="4" customFormat="1" ht="18" x14ac:dyDescent="0.2">
      <c r="B23" s="13" t="s">
        <v>113</v>
      </c>
      <c r="C23" s="13"/>
      <c r="D23" s="13"/>
    </row>
    <row r="25" spans="2:4" x14ac:dyDescent="0.2">
      <c r="B25" s="1" t="s">
        <v>81</v>
      </c>
    </row>
    <row r="26" spans="2:4" ht="29.25" x14ac:dyDescent="0.2">
      <c r="B26" s="14" t="s">
        <v>82</v>
      </c>
      <c r="C26" s="15" t="s">
        <v>84</v>
      </c>
      <c r="D26" s="20" t="s">
        <v>103</v>
      </c>
    </row>
    <row r="27" spans="2:4" x14ac:dyDescent="0.2">
      <c r="B27" s="16" t="s">
        <v>83</v>
      </c>
      <c r="C27" s="17" t="s">
        <v>19</v>
      </c>
      <c r="D27" s="17" t="s">
        <v>19</v>
      </c>
    </row>
    <row r="28" spans="2:4" x14ac:dyDescent="0.2">
      <c r="B28" s="18" t="s">
        <v>85</v>
      </c>
      <c r="C28" s="17">
        <v>710</v>
      </c>
      <c r="D28" s="21">
        <f>+C28*1000*1000/365</f>
        <v>1945205.4794520547</v>
      </c>
    </row>
    <row r="29" spans="2:4" x14ac:dyDescent="0.2">
      <c r="B29" s="18" t="s">
        <v>86</v>
      </c>
      <c r="C29" s="17">
        <v>400</v>
      </c>
      <c r="D29" s="21">
        <f t="shared" ref="D29:D45" si="0">+C29*1000*1000/365</f>
        <v>1095890.4109589041</v>
      </c>
    </row>
    <row r="30" spans="2:4" x14ac:dyDescent="0.2">
      <c r="B30" s="18" t="s">
        <v>87</v>
      </c>
      <c r="C30" s="17">
        <v>500</v>
      </c>
      <c r="D30" s="21">
        <f t="shared" si="0"/>
        <v>1369863.01369863</v>
      </c>
    </row>
    <row r="31" spans="2:4" x14ac:dyDescent="0.2">
      <c r="B31" s="18" t="s">
        <v>88</v>
      </c>
      <c r="C31" s="17">
        <v>400</v>
      </c>
      <c r="D31" s="21">
        <f t="shared" si="0"/>
        <v>1095890.4109589041</v>
      </c>
    </row>
    <row r="32" spans="2:4" x14ac:dyDescent="0.2">
      <c r="B32" s="18" t="s">
        <v>89</v>
      </c>
      <c r="C32" s="17">
        <v>220</v>
      </c>
      <c r="D32" s="21">
        <f t="shared" si="0"/>
        <v>602739.72602739721</v>
      </c>
    </row>
    <row r="33" spans="2:4" x14ac:dyDescent="0.2">
      <c r="B33" s="18" t="s">
        <v>90</v>
      </c>
      <c r="C33" s="17">
        <v>150</v>
      </c>
      <c r="D33" s="21">
        <f t="shared" si="0"/>
        <v>410958.90410958906</v>
      </c>
    </row>
    <row r="34" spans="2:4" x14ac:dyDescent="0.2">
      <c r="B34" s="18" t="s">
        <v>91</v>
      </c>
      <c r="C34" s="17">
        <v>450</v>
      </c>
      <c r="D34" s="21">
        <f t="shared" si="0"/>
        <v>1232876.7123287672</v>
      </c>
    </row>
    <row r="35" spans="2:4" x14ac:dyDescent="0.2">
      <c r="B35" s="18" t="s">
        <v>92</v>
      </c>
      <c r="C35" s="17">
        <v>75</v>
      </c>
      <c r="D35" s="21">
        <f t="shared" si="0"/>
        <v>205479.45205479453</v>
      </c>
    </row>
    <row r="36" spans="2:4" x14ac:dyDescent="0.2">
      <c r="B36" s="18" t="s">
        <v>93</v>
      </c>
      <c r="C36" s="17">
        <v>135</v>
      </c>
      <c r="D36" s="21">
        <f t="shared" si="0"/>
        <v>369863.01369863015</v>
      </c>
    </row>
    <row r="37" spans="2:4" x14ac:dyDescent="0.2">
      <c r="B37" s="18" t="s">
        <v>94</v>
      </c>
      <c r="C37" s="17">
        <v>30</v>
      </c>
      <c r="D37" s="21">
        <f t="shared" si="0"/>
        <v>82191.780821917811</v>
      </c>
    </row>
    <row r="38" spans="2:4" x14ac:dyDescent="0.2">
      <c r="B38" s="18" t="s">
        <v>95</v>
      </c>
      <c r="C38" s="17">
        <v>14</v>
      </c>
      <c r="D38" s="21">
        <f t="shared" si="0"/>
        <v>38356.164383561641</v>
      </c>
    </row>
    <row r="39" spans="2:4" x14ac:dyDescent="0.2">
      <c r="B39" s="18" t="s">
        <v>96</v>
      </c>
      <c r="C39" s="17">
        <v>14</v>
      </c>
      <c r="D39" s="21">
        <f t="shared" si="0"/>
        <v>38356.164383561641</v>
      </c>
    </row>
    <row r="40" spans="2:4" x14ac:dyDescent="0.2">
      <c r="B40" s="18" t="s">
        <v>97</v>
      </c>
      <c r="C40" s="17">
        <v>12</v>
      </c>
      <c r="D40" s="21">
        <f t="shared" si="0"/>
        <v>32876.71232876712</v>
      </c>
    </row>
    <row r="41" spans="2:4" x14ac:dyDescent="0.2">
      <c r="B41" s="18" t="s">
        <v>98</v>
      </c>
      <c r="C41" s="17">
        <v>120</v>
      </c>
      <c r="D41" s="21">
        <f t="shared" si="0"/>
        <v>328767.12328767125</v>
      </c>
    </row>
    <row r="42" spans="2:4" x14ac:dyDescent="0.2">
      <c r="B42" s="18" t="s">
        <v>99</v>
      </c>
      <c r="C42" s="17">
        <v>75</v>
      </c>
      <c r="D42" s="21">
        <f t="shared" si="0"/>
        <v>205479.45205479453</v>
      </c>
    </row>
    <row r="43" spans="2:4" x14ac:dyDescent="0.2">
      <c r="B43" s="18" t="s">
        <v>100</v>
      </c>
      <c r="C43" s="17">
        <v>18</v>
      </c>
      <c r="D43" s="21">
        <f t="shared" si="0"/>
        <v>49315.068493150684</v>
      </c>
    </row>
    <row r="44" spans="2:4" x14ac:dyDescent="0.2">
      <c r="B44" s="18" t="s">
        <v>101</v>
      </c>
      <c r="C44" s="17">
        <v>70</v>
      </c>
      <c r="D44" s="21">
        <f t="shared" si="0"/>
        <v>191780.82191780821</v>
      </c>
    </row>
    <row r="45" spans="2:4" x14ac:dyDescent="0.2">
      <c r="B45" s="18" t="s">
        <v>102</v>
      </c>
      <c r="C45" s="17">
        <v>12</v>
      </c>
      <c r="D45" s="21">
        <f t="shared" si="0"/>
        <v>32876.71232876712</v>
      </c>
    </row>
  </sheetData>
  <sheetProtection password="CDAE" sheet="1" objects="1" scenarios="1" formatCells="0" formatColumns="0" formatRows="0"/>
  <dataConsolidate/>
  <dataValidations count="1">
    <dataValidation type="list" allowBlank="1" showDropDown="1" showInputMessage="1" showErrorMessage="1" sqref="B6:B20 B27:B45">
      <formula1>ActiveIngredient</formula1>
    </dataValidation>
  </dataValidations>
  <pageMargins left="0.7" right="0.7" top="0.75" bottom="0.75" header="0.3" footer="0.3"/>
  <pageSetup paperSize="9" orientation="portrait" horizontalDpi="4294967292" verticalDpi="4294967292"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2.xml><?xml version="1.0" encoding="utf-8"?>
<p:properties xmlns:p="http://schemas.microsoft.com/office/2006/metadata/properties" xmlns:xsi="http://www.w3.org/2001/XMLSchema-instance" xmlns:pc="http://schemas.microsoft.com/office/infopath/2007/PartnerControls">
  <documentManagement>
    <Confidentiality xmlns="735cbd8a-ef91-4d32-baee-5f03e5fb30bf">Non Confidential</Confidentiality>
    <ECHADocumentTypeTaxHTField0 xmlns="5be2862c-9c7a-466a-8f6d-c278e82738e2">
      <Terms xmlns="http://schemas.microsoft.com/office/infopath/2007/PartnerControls"/>
    </ECHADocumentTypeTaxHTField0>
    <ECHASecClassTaxHTField0 xmlns="5be2862c-9c7a-466a-8f6d-c278e82738e2">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a0307bc2-faf9-4068-8aeb-b713e4fa2a0f</TermId>
        </TermInfo>
      </Terms>
    </ECHASecClassTaxHTField0>
    <ECHACategoryTaxHTField0 xmlns="5be2862c-9c7a-466a-8f6d-c278e82738e2">
      <Terms xmlns="http://schemas.microsoft.com/office/infopath/2007/PartnerControls"/>
    </ECHACategoryTaxHTField0>
    <TaxCatchAll xmlns="d80dd6ab-43bf-4d9d-bb1e-742532452846">
      <Value>9</Value>
      <Value>1</Value>
    </TaxCatchAll>
    <ECHAProcessTaxHTField0 xmlns="5be2862c-9c7a-466a-8f6d-c278e82738e2">
      <Terms xmlns="http://schemas.microsoft.com/office/infopath/2007/PartnerControls">
        <TermInfo xmlns="http://schemas.microsoft.com/office/infopath/2007/PartnerControls">
          <TermName xmlns="http://schemas.microsoft.com/office/infopath/2007/PartnerControls">16.00 Activity management and development</TermName>
          <TermId xmlns="http://schemas.microsoft.com/office/infopath/2007/PartnerControls">e303f835-0e5c-4fee-8486-ae6996d815ae</TermId>
        </TermInfo>
      </Terms>
    </ECHAProcessTaxHTField0>
    <_dlc_DocId xmlns="5bcca709-0b09-4b74-bfa0-2137a84c1763">ACTV16-17-35383</_dlc_DocId>
    <_dlc_DocIdUrl xmlns="5bcca709-0b09-4b74-bfa0-2137a84c1763">
      <Url>https://activity.echa.europa.eu/sites/act-16/process-16-0/_layouts/DocIdRedir.aspx?ID=ACTV16-17-35383</Url>
      <Description>ACTV16-17-35383</Description>
    </_dlc_DocIdUrl>
    <IsRecord xmlns="735cbd8a-ef91-4d32-baee-5f03e5fb30bf">No</IsRecord>
    <IconOverlay xmlns="http://schemas.microsoft.com/sharepoint/v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FFDF787D330BE64A9729A05E65AC29AD" ma:contentTypeVersion="18" ma:contentTypeDescription="Content type for ECHA process documents" ma:contentTypeScope="" ma:versionID="98938435a677e9aadddab6da303cc4e7">
  <xsd:schema xmlns:xsd="http://www.w3.org/2001/XMLSchema" xmlns:xs="http://www.w3.org/2001/XMLSchema" xmlns:p="http://schemas.microsoft.com/office/2006/metadata/properties" xmlns:ns2="5be2862c-9c7a-466a-8f6d-c278e82738e2" xmlns:ns3="5bcca709-0b09-4b74-bfa0-2137a84c1763" xmlns:ns4="d80dd6ab-43bf-4d9d-bb1e-742532452846" xmlns:ns5="b80ede5c-af4c-4bf2-9a87-706a3579dc11" xmlns:ns6="735cbd8a-ef91-4d32-baee-5f03e5fb30bf" xmlns:ns7="http://schemas.microsoft.com/sharepoint/v4" targetNamespace="http://schemas.microsoft.com/office/2006/metadata/properties" ma:root="true" ma:fieldsID="c5a1384d8f4f564208e6433287201b3e" ns2:_="" ns3:_="" ns4:_="" ns5:_="" ns6:_="" ns7:_="">
    <xsd:import namespace="5be2862c-9c7a-466a-8f6d-c278e82738e2"/>
    <xsd:import namespace="5bcca709-0b09-4b74-bfa0-2137a84c1763"/>
    <xsd:import namespace="d80dd6ab-43bf-4d9d-bb1e-742532452846"/>
    <xsd:import namespace="b80ede5c-af4c-4bf2-9a87-706a3579dc11"/>
    <xsd:import namespace="735cbd8a-ef91-4d32-baee-5f03e5fb30bf"/>
    <xsd:import namespace="http://schemas.microsoft.com/sharepoint/v4"/>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4:TaxCatchAll" minOccurs="0"/>
                <xsd:element ref="ns5:TaxCatchAllLabel" minOccurs="0"/>
                <xsd:element ref="ns2:ECHASecClassTaxHTField0" minOccurs="0"/>
                <xsd:element ref="ns2:ECHAProcessTaxHTField0" minOccurs="0"/>
                <xsd:element ref="ns2:ECHACategoryTaxHTField0" minOccurs="0"/>
                <xsd:element ref="ns6:Confidentiality"/>
                <xsd:element ref="ns6:IsRecord" minOccurs="0"/>
                <xsd:element ref="ns7: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e2862c-9c7a-466a-8f6d-c278e82738e2"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ca709-0b09-4b74-bfa0-2137a84c176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80dd6ab-43bf-4d9d-bb1e-742532452846"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214db2d2-f1ed-4c58-8539-ffd4e5068399}" ma:internalName="TaxCatchAll" ma:showField="CatchAllData" ma:web="d80dd6ab-43bf-4d9d-bb1e-74253245284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TaxCatchAllLabel" ma:index="13" nillable="true" ma:displayName="Taxonomy Catch All Column1" ma:description="" ma:hidden="true" ma:list="{8da9f775-fdf3-4d14-99ae-8f8e0cbfc351}" ma:internalName="TaxCatchAllLabel" ma:readOnly="true" ma:showField="CatchAllDataLabel" ma:web="a3c34eed-3ef9-4750-993f-44a2ccbf163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35cbd8a-ef91-4d32-baee-5f03e5fb30bf" elementFormDefault="qualified">
    <xsd:import namespace="http://schemas.microsoft.com/office/2006/documentManagement/types"/>
    <xsd:import namespace="http://schemas.microsoft.com/office/infopath/2007/PartnerControls"/>
    <xsd:element name="Confidentiality" ma:index="22" ma:displayName="Confidentiality" ma:default="Non Confidential" ma:format="Dropdown" ma:internalName="Confidentiality">
      <xsd:simpleType>
        <xsd:restriction base="dms:Choice">
          <xsd:enumeration value="Confidential"/>
          <xsd:enumeration value="Non Confidential"/>
        </xsd:restriction>
      </xsd:simpleType>
    </xsd:element>
    <xsd:element name="IsRecord" ma:index="23" nillable="true" ma:displayName="IsRecord" ma:default="No" ma:format="RadioButtons" ma:internalName="IsRecord">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B18AF0F-A592-471C-9808-7E5EBFA2CF91}">
  <ds:schemaRefs>
    <ds:schemaRef ds:uri="Microsoft.SharePoint.Taxonomy.ContentTypeSync"/>
  </ds:schemaRefs>
</ds:datastoreItem>
</file>

<file path=customXml/itemProps2.xml><?xml version="1.0" encoding="utf-8"?>
<ds:datastoreItem xmlns:ds="http://schemas.openxmlformats.org/officeDocument/2006/customXml" ds:itemID="{46E1CFF7-3811-4B00-85F4-0D62518EAA52}">
  <ds:schemaRefs>
    <ds:schemaRef ds:uri="b80ede5c-af4c-4bf2-9a87-706a3579dc11"/>
    <ds:schemaRef ds:uri="http://purl.org/dc/elements/1.1/"/>
    <ds:schemaRef ds:uri="http://schemas.microsoft.com/office/2006/metadata/properties"/>
    <ds:schemaRef ds:uri="d80dd6ab-43bf-4d9d-bb1e-742532452846"/>
    <ds:schemaRef ds:uri="5be2862c-9c7a-466a-8f6d-c278e82738e2"/>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http://schemas.microsoft.com/sharepoint/v4"/>
    <ds:schemaRef ds:uri="5bcca709-0b09-4b74-bfa0-2137a84c1763"/>
    <ds:schemaRef ds:uri="735cbd8a-ef91-4d32-baee-5f03e5fb30bf"/>
    <ds:schemaRef ds:uri="http://www.w3.org/XML/1998/namespace"/>
    <ds:schemaRef ds:uri="http://purl.org/dc/dcmitype/"/>
  </ds:schemaRefs>
</ds:datastoreItem>
</file>

<file path=customXml/itemProps3.xml><?xml version="1.0" encoding="utf-8"?>
<ds:datastoreItem xmlns:ds="http://schemas.openxmlformats.org/officeDocument/2006/customXml" ds:itemID="{E45E65C5-6D1D-4740-8CA9-689F29F46420}">
  <ds:schemaRefs>
    <ds:schemaRef ds:uri="http://schemas.microsoft.com/sharepoint/v3/contenttype/forms"/>
  </ds:schemaRefs>
</ds:datastoreItem>
</file>

<file path=customXml/itemProps4.xml><?xml version="1.0" encoding="utf-8"?>
<ds:datastoreItem xmlns:ds="http://schemas.openxmlformats.org/officeDocument/2006/customXml" ds:itemID="{BFD424D6-4AEA-4D80-97C2-BFD52C0F88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e2862c-9c7a-466a-8f6d-c278e82738e2"/>
    <ds:schemaRef ds:uri="5bcca709-0b09-4b74-bfa0-2137a84c1763"/>
    <ds:schemaRef ds:uri="d80dd6ab-43bf-4d9d-bb1e-742532452846"/>
    <ds:schemaRef ds:uri="b80ede5c-af4c-4bf2-9a87-706a3579dc11"/>
    <ds:schemaRef ds:uri="735cbd8a-ef91-4d32-baee-5f03e5fb30bf"/>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248557FC-F572-4299-8474-14E99191E3A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58</vt:i4>
      </vt:variant>
    </vt:vector>
  </HeadingPairs>
  <TitlesOfParts>
    <vt:vector size="66" baseType="lpstr">
      <vt:lpstr>Introduction</vt:lpstr>
      <vt:lpstr>Index</vt:lpstr>
      <vt:lpstr>Releases from rubber products</vt:lpstr>
      <vt:lpstr>Releases from manuf plastic</vt:lpstr>
      <vt:lpstr>Releases from serv life plastic</vt:lpstr>
      <vt:lpstr>Releases from disposal plastic</vt:lpstr>
      <vt:lpstr>Releases from roof membranes</vt:lpstr>
      <vt:lpstr>Pick-lists &amp; Defaults</vt:lpstr>
      <vt:lpstr>'Releases from roof membranes'!A__Direct_emission_to_soil</vt:lpstr>
      <vt:lpstr>'Releases from roof membranes'!AREAroof</vt:lpstr>
      <vt:lpstr>'Releases from roof membranes'!AREAroof_city</vt:lpstr>
      <vt:lpstr>'Releases from roof membranes'!B__City_scenario</vt:lpstr>
      <vt:lpstr>'Releases from roof membranes'!Croof_membrane</vt:lpstr>
      <vt:lpstr>'Releases from roof membranes'!Croof_membrane_city</vt:lpstr>
      <vt:lpstr>'Releases from roof membranes'!Elocal_leach</vt:lpstr>
      <vt:lpstr>'Releases from disposal plastic'!Emanuf_air</vt:lpstr>
      <vt:lpstr>'Releases from disposal plastic'!Emanuf_water</vt:lpstr>
      <vt:lpstr>'Releases from disposal plastic'!Eserv_air</vt:lpstr>
      <vt:lpstr>'Releases from disposal plastic'!Eserv_water</vt:lpstr>
      <vt:lpstr>'Releases from roof membranes'!Esoil_leach_TIME1</vt:lpstr>
      <vt:lpstr>'Releases from roof membranes'!Esoil_leach_TIME2</vt:lpstr>
      <vt:lpstr>'Releases from disposal plastic'!Fa.i.</vt:lpstr>
      <vt:lpstr>'Releases from manuf plastic'!Fa.i.</vt:lpstr>
      <vt:lpstr>'Releases from rubber products'!Fa.i.</vt:lpstr>
      <vt:lpstr>'Releases from serv life plastic'!Fa.i.</vt:lpstr>
      <vt:lpstr>'Releases from manuf plastic'!Fcomp_air</vt:lpstr>
      <vt:lpstr>'Releases from manuf plastic'!Fcomp_water</vt:lpstr>
      <vt:lpstr>'Releases from manuf plastic'!Fconv_air</vt:lpstr>
      <vt:lpstr>'Releases from manuf plastic'!Fconv_water</vt:lpstr>
      <vt:lpstr>'Releases from disposal plastic'!Fdisp_air</vt:lpstr>
      <vt:lpstr>'Releases from disposal plastic'!Fdisp_water</vt:lpstr>
      <vt:lpstr>'Releases from manuf plastic'!Fhandl_air</vt:lpstr>
      <vt:lpstr>'Releases from manuf plastic'!Fhandl_water</vt:lpstr>
      <vt:lpstr>'Releases from manuf plastic'!Fmanuf_air</vt:lpstr>
      <vt:lpstr>'Releases from manuf plastic'!Fmanuf_water</vt:lpstr>
      <vt:lpstr>'Releases from roof membranes'!Fmarket_share</vt:lpstr>
      <vt:lpstr>'Releases from rubber products'!Fproduct</vt:lpstr>
      <vt:lpstr>'Releases from serv life plastic'!Fserv_air</vt:lpstr>
      <vt:lpstr>'Releases from serv life plastic'!Fserv_water</vt:lpstr>
      <vt:lpstr>'Releases from roof membranes'!Fservice_water_time1</vt:lpstr>
      <vt:lpstr>'Releases from roof membranes'!Fservice_water_time2</vt:lpstr>
      <vt:lpstr>'Releases from roof membranes'!Fservice_water_TIME2_city</vt:lpstr>
      <vt:lpstr>'Releases from roof membranes'!ksoil</vt:lpstr>
      <vt:lpstr>'Releases from roof membranes'!Nhouse</vt:lpstr>
      <vt:lpstr>polymer</vt:lpstr>
      <vt:lpstr>product</vt:lpstr>
      <vt:lpstr>'Releases from roof membranes'!Qcum_leach_TIME1</vt:lpstr>
      <vt:lpstr>'Releases from roof membranes'!Qcum_leach_TIME2</vt:lpstr>
      <vt:lpstr>'Releases from roof membranes'!Qcum_leach_TIME2_city</vt:lpstr>
      <vt:lpstr>'Releases from roof membranes'!Qleach_TIME1</vt:lpstr>
      <vt:lpstr>'Releases from roof membranes'!Qleach_TIME2</vt:lpstr>
      <vt:lpstr>'Releases from roof membranes'!Qleach_TIME2_city</vt:lpstr>
      <vt:lpstr>'Releases from roof membranes'!RHOsoil</vt:lpstr>
      <vt:lpstr>'Releases from roof membranes'!TIME1</vt:lpstr>
      <vt:lpstr>'Releases from manuf plastic'!TONNAGE_default</vt:lpstr>
      <vt:lpstr>'Releases from disposal plastic'!TONNAGE_reg_ai</vt:lpstr>
      <vt:lpstr>'Releases from manuf plastic'!TONNAGE_set</vt:lpstr>
      <vt:lpstr>'Releases from rubber products'!TONNAGEdefault</vt:lpstr>
      <vt:lpstr>'Releases from disposal plastic'!TONNAGEregproduct</vt:lpstr>
      <vt:lpstr>'Releases from serv life plastic'!TONNAGEregproduct</vt:lpstr>
      <vt:lpstr>'Releases from rubber products'!TONNAGEset</vt:lpstr>
      <vt:lpstr>'Releases from roof membranes'!Tservice</vt:lpstr>
      <vt:lpstr>'Releases from roof membranes'!Tservice_TIME2</vt:lpstr>
      <vt:lpstr>'Releases from roof membranes'!Vsoil_hollow</vt:lpstr>
      <vt:lpstr>'Releases from roof membranes'!Wroof_membrane</vt:lpstr>
      <vt:lpstr>'Releases from roof membranes'!Wroof_membrane_city</vt:lpstr>
    </vt:vector>
  </TitlesOfParts>
  <Company>European Chemicals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PT9 Preservatives in rubber and polymerised materials</dc:title>
  <dc:creator>NOGUEIRO Eugenia</dc:creator>
  <cp:lastModifiedBy>GYAMFI Amos</cp:lastModifiedBy>
  <dcterms:created xsi:type="dcterms:W3CDTF">2015-06-18T08:46:54Z</dcterms:created>
  <dcterms:modified xsi:type="dcterms:W3CDTF">2017-11-17T12:22:28Z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0x010100B558917389A54ADDB58930FBD7E6FD57008586DED9191B4C4CBD31A5DF7F304A7100FFDF787D330BE64A9729A05E65AC29AD</vt:lpwstr>
  </property>
  <property fmtid="{D5CDD505-2E9C-101B-9397-08002B2CF9AE}" pid="3" name="ECHAProcess">
    <vt:lpwstr>9;#16.00 Activity management and development|e303f835-0e5c-4fee-8486-ae6996d815ae</vt:lpwstr>
  </property>
  <property fmtid="{D5CDD505-2E9C-101B-9397-08002B2CF9AE}" pid="4" name="ECHADocumentType">
    <vt:lpwstr/>
  </property>
  <property fmtid="{D5CDD505-2E9C-101B-9397-08002B2CF9AE}" pid="5" name="ECHASecClass">
    <vt:lpwstr>1;#Internal|a0307bc2-faf9-4068-8aeb-b713e4fa2a0f</vt:lpwstr>
  </property>
  <property fmtid="{D5CDD505-2E9C-101B-9397-08002B2CF9AE}" pid="6" name="ECHACategory">
    <vt:lpwstr/>
  </property>
  <property fmtid="{D5CDD505-2E9C-101B-9397-08002B2CF9AE}" pid="7" name="_dlc_DocIdItemGuid">
    <vt:lpwstr>054fb182-bb0a-41b5-93b2-294bf4c47efc</vt:lpwstr>
  </property>
</Properties>
</file>