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autoCompressPictures="0" defaultThemeVersion="124226"/>
  <mc:AlternateContent xmlns:mc="http://schemas.openxmlformats.org/markup-compatibility/2006">
    <mc:Choice Requires="x15">
      <x15ac:absPath xmlns:x15ac="http://schemas.microsoft.com/office/spreadsheetml/2010/11/ac" url="\\echa\data\users\u23011\Roaming Profile\Desktop\ECHA materials\Emission scenario documents - ESDs\"/>
    </mc:Choice>
  </mc:AlternateContent>
  <xr:revisionPtr revIDLastSave="0" documentId="13_ncr:1_{E5FE0DDE-1F28-4D67-BBFB-2AF82CBECA16}" xr6:coauthVersionLast="47" xr6:coauthVersionMax="47" xr10:uidLastSave="{00000000-0000-0000-0000-000000000000}"/>
  <bookViews>
    <workbookView xWindow="6450" yWindow="-16320" windowWidth="29040" windowHeight="16440" tabRatio="641" activeTab="5" xr2:uid="{00000000-000D-0000-FFFF-FFFF00000000}"/>
  </bookViews>
  <sheets>
    <sheet name="Introduction" sheetId="26" r:id="rId1"/>
    <sheet name="Index" sheetId="25" r:id="rId2"/>
    <sheet name="Insect.flies (adulticides) i2=1" sheetId="56" r:id="rId3"/>
    <sheet name="Insect.other (adulticides) i2=2" sheetId="53" r:id="rId4"/>
    <sheet name="Larvicide i2=3" sheetId="54" r:id="rId5"/>
    <sheet name="Insect.other i2=4" sheetId="55" r:id="rId6"/>
    <sheet name="Pick-lists &amp; Defaults" sheetId="3" r:id="rId7"/>
  </sheets>
  <definedNames>
    <definedName name="_xlnm._FilterDatabase" localSheetId="6" hidden="1">'Pick-lists &amp; Defaults'!#REF!</definedName>
    <definedName name="_Ref482708883" localSheetId="0">Introduction!$B$17</definedName>
    <definedName name="Aerosol_fogging">'Pick-lists &amp; Defaults'!$B$66</definedName>
    <definedName name="Air" localSheetId="2">'Insect.flies (adulticides) i2=1'!$B$225</definedName>
    <definedName name="Air" localSheetId="3">'Insect.other (adulticides) i2=2'!$B$225</definedName>
    <definedName name="Air" localSheetId="5">'Insect.other i2=4'!$B$225</definedName>
    <definedName name="Air" localSheetId="4">'Larvicide i2=3'!$B$225</definedName>
    <definedName name="app_rate" localSheetId="2">'Insect.flies (adulticides) i2=1'!$J$39</definedName>
    <definedName name="app_rate" localSheetId="3">'Insect.other (adulticides) i2=2'!$J$39</definedName>
    <definedName name="app_rate" localSheetId="5">'Insect.other i2=4'!$J$39</definedName>
    <definedName name="app_rate" localSheetId="4">'Larvicide i2=3'!$J$39</definedName>
    <definedName name="application" localSheetId="2">'Insect.flies (adulticides) i2=1'!$J$37</definedName>
    <definedName name="application" localSheetId="3">'Insect.other (adulticides) i2=2'!$J$37</definedName>
    <definedName name="application" localSheetId="5">'Insect.other i2=4'!$J$37</definedName>
    <definedName name="application" localSheetId="4">'Larvicide i2=3'!$J$37</definedName>
    <definedName name="appway">'Pick-lists &amp; Defaults'!$B$64:$B$71</definedName>
    <definedName name="AREA_or_VOLUME">'Pick-lists &amp; Defaults'!$C$271:$C$273</definedName>
    <definedName name="as_content" localSheetId="2">'Insect.flies (adulticides) i2=1'!$J$50</definedName>
    <definedName name="as_content" localSheetId="3">'Insect.other (adulticides) i2=2'!$J$50</definedName>
    <definedName name="as_content" localSheetId="5">'Insect.other i2=4'!$J$50</definedName>
    <definedName name="as_content" localSheetId="4">'Larvicide i2=3'!$J$50</definedName>
    <definedName name="Bait">'Pick-lists &amp; Defaults'!$B$70</definedName>
    <definedName name="Cat_1">'Pick-lists &amp; Defaults'!$B$16</definedName>
    <definedName name="Cat_10">'Pick-lists &amp; Defaults'!$B$27</definedName>
    <definedName name="Cat_11">'Pick-lists &amp; Defaults'!$B$28</definedName>
    <definedName name="Cat_12">'Pick-lists &amp; Defaults'!$B$29</definedName>
    <definedName name="Cat_13">'Pick-lists &amp; Defaults'!$B$30</definedName>
    <definedName name="Cat_14">'Pick-lists &amp; Defaults'!$B$31</definedName>
    <definedName name="Cat_15">'Pick-lists &amp; Defaults'!$B$32</definedName>
    <definedName name="Cat_16">'Pick-lists &amp; Defaults'!$B$33</definedName>
    <definedName name="Cat_17">'Pick-lists &amp; Defaults'!$B$34</definedName>
    <definedName name="Cat_18">'Pick-lists &amp; Defaults'!$B$35</definedName>
    <definedName name="Cat_19">'Pick-lists &amp; Defaults'!$B$43</definedName>
    <definedName name="Cat_2">'Pick-lists &amp; Defaults'!$B$18</definedName>
    <definedName name="Cat_20">'Pick-lists &amp; Defaults'!$B$44</definedName>
    <definedName name="Cat_3">'Pick-lists &amp; Defaults'!$B$20</definedName>
    <definedName name="Cat_4">'Pick-lists &amp; Defaults'!$B$21</definedName>
    <definedName name="Cat_5">'Pick-lists &amp; Defaults'!$B$22</definedName>
    <definedName name="Cat_6">'Pick-lists &amp; Defaults'!$B$23</definedName>
    <definedName name="Cat_7">'Pick-lists &amp; Defaults'!$B$24</definedName>
    <definedName name="Cat_8">'Pick-lists &amp; Defaults'!$B$25</definedName>
    <definedName name="Cat_9">'Pick-lists &amp; Defaults'!$B$26</definedName>
    <definedName name="cat_subcat_animal">'Pick-lists &amp; Defaults'!$B$15:$B$35</definedName>
    <definedName name="cat_subcat_m_storage">'Pick-lists &amp; Defaults'!$B$42:$B$44</definedName>
    <definedName name="Cstd_air" localSheetId="2">'Insect.flies (adulticides) i2=1'!$J$121</definedName>
    <definedName name="Cstd_air" localSheetId="3">'Insect.other (adulticides) i2=2'!$J$121</definedName>
    <definedName name="Cstd_air" localSheetId="5">'Insect.other i2=4'!$J$121</definedName>
    <definedName name="Cstd_air" localSheetId="4">'Larvicide i2=3'!$J$121</definedName>
    <definedName name="density" localSheetId="2">'Insect.flies (adulticides) i2=1'!$J$52</definedName>
    <definedName name="density" localSheetId="3">'Insect.other (adulticides) i2=2'!$J$52</definedName>
    <definedName name="density" localSheetId="5">'Insect.other i2=4'!$J$52</definedName>
    <definedName name="density" localSheetId="4">'Larvicide i2=3'!$J$52</definedName>
    <definedName name="DEPTHarable" localSheetId="2">'Insect.flies (adulticides) i2=1'!$J$107</definedName>
    <definedName name="DEPTHarable" localSheetId="3">'Insect.other (adulticides) i2=2'!$J$107</definedName>
    <definedName name="DEPTHarable" localSheetId="5">'Insect.other i2=4'!$J$107</definedName>
    <definedName name="DEPTHarable" localSheetId="4">'Larvicide i2=3'!$J$107</definedName>
    <definedName name="DEPTHgrass" localSheetId="2">'Insect.flies (adulticides) i2=1'!$J$91</definedName>
    <definedName name="DEPTHgrass" localSheetId="3">'Insect.other (adulticides) i2=2'!$J$91</definedName>
    <definedName name="DEPTHgrass" localSheetId="5">'Insect.other i2=4'!$J$91</definedName>
    <definedName name="DEPTHgrass" localSheetId="4">'Larvicide i2=3'!$J$91</definedName>
    <definedName name="DILUTION" localSheetId="2">'Insect.flies (adulticides) i2=1'!$J$87</definedName>
    <definedName name="DILUTION" localSheetId="3">'Insect.other (adulticides) i2=2'!$J$87</definedName>
    <definedName name="DILUTION" localSheetId="5">'Insect.other i2=4'!$J$87</definedName>
    <definedName name="DILUTION" localSheetId="4">'Larvicide i2=3'!$J$87</definedName>
    <definedName name="DT50bio_soil_ar" localSheetId="2">'Insect.flies (adulticides) i2=1'!$J$109</definedName>
    <definedName name="DT50bio_soil_ar" localSheetId="3">'Insect.other (adulticides) i2=2'!$J$109</definedName>
    <definedName name="DT50bio_soil_ar" localSheetId="5">'Insect.other i2=4'!$J$109</definedName>
    <definedName name="DT50bio_soil_ar" localSheetId="4">'Larvicide i2=3'!$J$109</definedName>
    <definedName name="DT50bio_soil_gr" localSheetId="2">'Insect.flies (adulticides) i2=1'!$J$93</definedName>
    <definedName name="DT50bio_soil_gr" localSheetId="3">'Insect.other (adulticides) i2=2'!$J$93</definedName>
    <definedName name="DT50bio_soil_gr" localSheetId="5">'Insect.other i2=4'!$J$93</definedName>
    <definedName name="DT50bio_soil_gr" localSheetId="4">'Larvicide i2=3'!$J$93</definedName>
    <definedName name="Fbioc" localSheetId="2">'Insect.flies (adulticides) i2=1'!$J$54</definedName>
    <definedName name="Fbioc" localSheetId="3">'Insect.other (adulticides) i2=2'!$J$54</definedName>
    <definedName name="Fbioc" localSheetId="5">'Insect.other i2=4'!$J$54</definedName>
    <definedName name="Fbioc" localSheetId="4">'Larvicide i2=3'!$J$54</definedName>
    <definedName name="Fdil" localSheetId="2">'Insect.flies (adulticides) i2=1'!$J$46</definedName>
    <definedName name="Fdil" localSheetId="3">'Insect.other (adulticides) i2=2'!$J$46</definedName>
    <definedName name="Fdil" localSheetId="5">'Insect.other i2=4'!$J$46</definedName>
    <definedName name="Fdil" localSheetId="4">'Larvicide i2=3'!$J$46</definedName>
    <definedName name="Fumigation">'Pick-lists &amp; Defaults'!$B$68</definedName>
    <definedName name="Ground_water_and_surface_water_ar" localSheetId="2">'Insect.flies (adulticides) i2=1'!$B$189</definedName>
    <definedName name="Ground_water_and_surface_water_ar" localSheetId="3">'Insect.other (adulticides) i2=2'!$B$189</definedName>
    <definedName name="Ground_water_and_surface_water_ar" localSheetId="5">'Insect.other i2=4'!$B$189</definedName>
    <definedName name="Ground_water_and_surface_water_ar" localSheetId="4">'Larvicide i2=3'!$B$189</definedName>
    <definedName name="Ground_water_and_surface_water_gr" localSheetId="2">'Insect.flies (adulticides) i2=1'!$B$213</definedName>
    <definedName name="Ground_water_and_surface_water_gr" localSheetId="3">'Insect.other (adulticides) i2=2'!$B$213</definedName>
    <definedName name="Ground_water_and_surface_water_gr" localSheetId="5">'Insect.other i2=4'!$B$213</definedName>
    <definedName name="Ground_water_and_surface_water_gr" localSheetId="4">'Larvicide i2=3'!$B$213</definedName>
    <definedName name="Input" localSheetId="2">'Insect.flies (adulticides) i2=1'!$B$31</definedName>
    <definedName name="Input" localSheetId="3">'Insect.other (adulticides) i2=2'!$B$31</definedName>
    <definedName name="Input" localSheetId="5">'Insect.other i2=4'!$B$31</definedName>
    <definedName name="Input" localSheetId="4">'Larvicide i2=3'!$B$31</definedName>
    <definedName name="Intermediate_calculations" localSheetId="2">'Insect.flies (adulticides) i2=1'!$B$145</definedName>
    <definedName name="Intermediate_calculations" localSheetId="3">'Insect.other (adulticides) i2=2'!$B$145</definedName>
    <definedName name="Intermediate_calculations" localSheetId="5">'Insect.other i2=4'!$B$145</definedName>
    <definedName name="Intermediate_calculations" localSheetId="4">'Larvicide i2=3'!$B$145</definedName>
    <definedName name="k_ar" localSheetId="2">'Insect.flies (adulticides) i2=1'!$J$117</definedName>
    <definedName name="k_ar" localSheetId="3">'Insect.other (adulticides) i2=2'!$J$117</definedName>
    <definedName name="k_ar" localSheetId="5">'Insect.other i2=4'!$J$117</definedName>
    <definedName name="k_ar" localSheetId="4">'Larvicide i2=3'!$J$117</definedName>
    <definedName name="k_gr" localSheetId="2">'Insect.flies (adulticides) i2=1'!$J$101</definedName>
    <definedName name="k_gr" localSheetId="3">'Insect.other (adulticides) i2=2'!$J$101</definedName>
    <definedName name="k_gr" localSheetId="5">'Insect.other i2=4'!$J$101</definedName>
    <definedName name="k_gr" localSheetId="4">'Larvicide i2=3'!$J$101</definedName>
    <definedName name="kdeg_ar" localSheetId="2">'Insect.flies (adulticides) i2=1'!$J$115</definedName>
    <definedName name="kdeg_ar" localSheetId="3">'Insect.other (adulticides) i2=2'!$J$115</definedName>
    <definedName name="kdeg_ar" localSheetId="5">'Insect.other i2=4'!$J$115</definedName>
    <definedName name="kdeg_ar" localSheetId="4">'Larvicide i2=3'!$J$115</definedName>
    <definedName name="kdeg_gr" localSheetId="2">'Insect.flies (adulticides) i2=1'!$J$99</definedName>
    <definedName name="kdeg_gr" localSheetId="3">'Insect.other (adulticides) i2=2'!$J$99</definedName>
    <definedName name="kdeg_gr" localSheetId="5">'Insect.other i2=4'!$J$99</definedName>
    <definedName name="kdeg_gr" localSheetId="4">'Larvicide i2=3'!$J$99</definedName>
    <definedName name="kleach_ar" localSheetId="2">'Insect.flies (adulticides) i2=1'!$J$113</definedName>
    <definedName name="kleach_ar" localSheetId="3">'Insect.other (adulticides) i2=2'!$J$113</definedName>
    <definedName name="kleach_ar" localSheetId="5">'Insect.other i2=4'!$J$113</definedName>
    <definedName name="kleach_ar" localSheetId="4">'Larvicide i2=3'!$J$113</definedName>
    <definedName name="kleach_gr" localSheetId="2">'Insect.flies (adulticides) i2=1'!$J$97</definedName>
    <definedName name="kleach_gr" localSheetId="3">'Insect.other (adulticides) i2=2'!$J$97</definedName>
    <definedName name="kleach_gr" localSheetId="5">'Insect.other i2=4'!$J$97</definedName>
    <definedName name="kleach_gr" localSheetId="4">'Larvicide i2=3'!$J$97</definedName>
    <definedName name="Kp_susp" localSheetId="2">'Insect.flies (adulticides) i2=1'!$J$81</definedName>
    <definedName name="Kp_susp" localSheetId="3">'Insect.other (adulticides) i2=2'!$J$81</definedName>
    <definedName name="Kp_susp" localSheetId="5">'Insect.other i2=4'!$J$81</definedName>
    <definedName name="Kp_susp" localSheetId="4">'Larvicide i2=3'!$J$81</definedName>
    <definedName name="Ksoil_water" localSheetId="2">'Insect.flies (adulticides) i2=1'!$J$79</definedName>
    <definedName name="Ksoil_water" localSheetId="3">'Insect.other (adulticides) i2=2'!$J$79</definedName>
    <definedName name="Ksoil_water" localSheetId="5">'Insect.other i2=4'!$J$79</definedName>
    <definedName name="Ksoil_water" localSheetId="4">'Larvicide i2=3'!$J$79</definedName>
    <definedName name="Ksusp_water" localSheetId="2">'Insect.flies (adulticides) i2=1'!$J$83</definedName>
    <definedName name="Ksusp_water" localSheetId="3">'Insect.other (adulticides) i2=2'!$J$83</definedName>
    <definedName name="Ksusp_water" localSheetId="5">'Insect.other i2=4'!$J$83</definedName>
    <definedName name="Ksusp_water" localSheetId="4">'Larvicide i2=3'!$J$83</definedName>
    <definedName name="kvolat_ar" localSheetId="2">'Insect.flies (adulticides) i2=1'!$J$111</definedName>
    <definedName name="kvolat_ar" localSheetId="3">'Insect.other (adulticides) i2=2'!$J$111</definedName>
    <definedName name="kvolat_ar" localSheetId="5">'Insect.other i2=4'!$J$111</definedName>
    <definedName name="kvolat_ar" localSheetId="4">'Larvicide i2=3'!$J$111</definedName>
    <definedName name="kvolat_gr" localSheetId="2">'Insect.flies (adulticides) i2=1'!$J$95</definedName>
    <definedName name="kvolat_gr" localSheetId="3">'Insect.other (adulticides) i2=2'!$J$95</definedName>
    <definedName name="kvolat_gr" localSheetId="5">'Insect.other i2=4'!$J$95</definedName>
    <definedName name="kvolat_gr" localSheetId="4">'Larvicide i2=3'!$J$95</definedName>
    <definedName name="Napp_manure_ar" localSheetId="2">'Insect.flies (adulticides) i2=1'!$K$149</definedName>
    <definedName name="Napp_manure_ar" localSheetId="3">'Insect.other (adulticides) i2=2'!$K$149</definedName>
    <definedName name="Napp_manure_ar" localSheetId="5">'Insect.other i2=4'!$K$149</definedName>
    <definedName name="Napp_manure_ar" localSheetId="4">'Larvicide i2=3'!$K$149</definedName>
    <definedName name="Napp_manure_gr" localSheetId="2">'Insect.flies (adulticides) i2=1'!$K$151</definedName>
    <definedName name="Napp_manure_gr" localSheetId="3">'Insect.other (adulticides) i2=2'!$K$151</definedName>
    <definedName name="Napp_manure_gr" localSheetId="5">'Insect.other i2=4'!$K$151</definedName>
    <definedName name="Napp_manure_gr" localSheetId="4">'Larvicide i2=3'!$K$151</definedName>
    <definedName name="Napp_prescr" localSheetId="2">'Insect.flies (adulticides) i2=1'!$J$65</definedName>
    <definedName name="Napp_prescr" localSheetId="3">'Insect.other (adulticides) i2=2'!$J$65</definedName>
    <definedName name="Napp_prescr" localSheetId="5">'Insect.other i2=4'!$J$65</definedName>
    <definedName name="Napp_prescr" localSheetId="4">'Larvicide i2=3'!$J$65</definedName>
    <definedName name="Nlapp_arab" localSheetId="2">'Insect.flies (adulticides) i2=1'!$J$61</definedName>
    <definedName name="Nlapp_arab" localSheetId="3">'Insect.other (adulticides) i2=2'!$J$61</definedName>
    <definedName name="Nlapp_arab" localSheetId="5">'Insect.other i2=4'!$J$61</definedName>
    <definedName name="Nlapp_arab" localSheetId="4">'Larvicide i2=3'!$J$61</definedName>
    <definedName name="Nlapp_arab_10" localSheetId="2">'Insect.flies (adulticides) i2=1'!$J$63</definedName>
    <definedName name="Nlapp_arab_10" localSheetId="3">'Insect.other (adulticides) i2=2'!$J$63</definedName>
    <definedName name="Nlapp_arab_10" localSheetId="5">'Insect.other i2=4'!$J$63</definedName>
    <definedName name="Nlapp_arab_10" localSheetId="4">'Larvicide i2=3'!$J$63</definedName>
    <definedName name="Nlapp_grass" localSheetId="2">'Insect.flies (adulticides) i2=1'!$J$59</definedName>
    <definedName name="Nlapp_grass" localSheetId="3">'Insect.other (adulticides) i2=2'!$J$59</definedName>
    <definedName name="Nlapp_grass" localSheetId="5">'Insect.other i2=4'!$J$59</definedName>
    <definedName name="Nlapp_grass" localSheetId="4">'Larvicide i2=3'!$J$59</definedName>
    <definedName name="Output" localSheetId="2">'Insect.flies (adulticides) i2=1'!$B$172</definedName>
    <definedName name="Output" localSheetId="3">'Insect.other (adulticides) i2=2'!$B$172</definedName>
    <definedName name="Output" localSheetId="5">'Insect.other i2=4'!$B$172</definedName>
    <definedName name="Output" localSheetId="4">'Larvicide i2=3'!$B$172</definedName>
    <definedName name="Purity" localSheetId="2">'Insect.flies (adulticides) i2=1'!$J$48</definedName>
    <definedName name="Purity" localSheetId="3">'Insect.other (adulticides) i2=2'!$J$48</definedName>
    <definedName name="Purity" localSheetId="5">'Insect.other i2=4'!$J$48</definedName>
    <definedName name="Purity" localSheetId="4">'Larvicide i2=3'!$J$48</definedName>
    <definedName name="QN_arable" localSheetId="2">'Insect.flies (adulticides) i2=1'!$J$119</definedName>
    <definedName name="QN_arable" localSheetId="3">'Insect.other (adulticides) i2=2'!$J$119</definedName>
    <definedName name="QN_arable" localSheetId="5">'Insect.other i2=4'!$J$119</definedName>
    <definedName name="QN_arable" localSheetId="4">'Larvicide i2=3'!$J$119</definedName>
    <definedName name="QN_grass" localSheetId="2">'Insect.flies (adulticides) i2=1'!$J$103</definedName>
    <definedName name="QN_grass" localSheetId="3">'Insect.other (adulticides) i2=2'!$J$103</definedName>
    <definedName name="QN_grass" localSheetId="5">'Insect.other i2=4'!$J$103</definedName>
    <definedName name="QN_grass" localSheetId="4">'Larvicide i2=3'!$J$103</definedName>
    <definedName name="Qprod" localSheetId="2">'Insect.flies (adulticides) i2=1'!$J$44</definedName>
    <definedName name="Qprod" localSheetId="3">'Insect.other (adulticides) i2=2'!$J$44</definedName>
    <definedName name="Qprod" localSheetId="5">'Insect.other i2=4'!$J$44</definedName>
    <definedName name="Qprod" localSheetId="4">'Larvicide i2=3'!$J$44</definedName>
    <definedName name="RHOsoilwet" localSheetId="2">'Insect.flies (adulticides) i2=1'!$J$75</definedName>
    <definedName name="RHOsoilwet" localSheetId="3">'Insect.other (adulticides) i2=2'!$J$75</definedName>
    <definedName name="RHOsoilwet" localSheetId="5">'Insect.other i2=4'!$J$75</definedName>
    <definedName name="RHOsoilwet" localSheetId="4">'Larvicide i2=3'!$J$75</definedName>
    <definedName name="RHOsusp" localSheetId="2">'Insect.flies (adulticides) i2=1'!$J$77</definedName>
    <definedName name="RHOsusp" localSheetId="3">'Insect.other (adulticides) i2=2'!$J$77</definedName>
    <definedName name="RHOsusp" localSheetId="5">'Insect.other i2=4'!$J$77</definedName>
    <definedName name="RHOsusp" localSheetId="4">'Larvicide i2=3'!$J$77</definedName>
    <definedName name="Select_area">'Pick-lists &amp; Defaults'!$B$47:$B$57</definedName>
    <definedName name="Select_units">'Pick-lists &amp; Defaults'!$B$6:$B$8</definedName>
    <definedName name="Smearing">'Pick-lists &amp; Defaults'!$B$67</definedName>
    <definedName name="Soil___arable_land" localSheetId="2">'Insect.flies (adulticides) i2=1'!$B$178</definedName>
    <definedName name="Soil___arable_land" localSheetId="3">'Insect.other (adulticides) i2=2'!$B$178</definedName>
    <definedName name="Soil___arable_land" localSheetId="5">'Insect.other i2=4'!$B$178</definedName>
    <definedName name="Soil___arable_land" localSheetId="4">'Larvicide i2=3'!$B$178</definedName>
    <definedName name="Soil___grassland" localSheetId="2">'Insect.flies (adulticides) i2=1'!$B$197</definedName>
    <definedName name="Soil___grassland" localSheetId="3">'Insect.other (adulticides) i2=2'!$B$197</definedName>
    <definedName name="Soil___grassland" localSheetId="5">'Insect.other i2=4'!$B$197</definedName>
    <definedName name="Soil___grassland" localSheetId="4">'Larvicide i2=3'!$B$197</definedName>
    <definedName name="source_strength" localSheetId="2">'Insect.flies (adulticides) i2=1'!$J$123</definedName>
    <definedName name="source_strength" localSheetId="3">'Insect.other (adulticides) i2=2'!$J$123</definedName>
    <definedName name="source_strength" localSheetId="5">'Insect.other i2=4'!$J$123</definedName>
    <definedName name="source_strength" localSheetId="4">'Larvicide i2=3'!$J$123</definedName>
    <definedName name="Spraying_foaming">'Pick-lists &amp; Defaults'!$B$65</definedName>
    <definedName name="Sprinkling">'Pick-lists &amp; Defaults'!$B$69</definedName>
    <definedName name="Sprinkling_bait">'Pick-lists &amp; Defaults'!$B$71</definedName>
    <definedName name="STP" localSheetId="2">'Insect.flies (adulticides) i2=1'!$B$221</definedName>
    <definedName name="STP" localSheetId="3">'Insect.other (adulticides) i2=2'!$B$221</definedName>
    <definedName name="STP" localSheetId="5">'Insect.other i2=4'!$B$221</definedName>
    <definedName name="STP" localSheetId="4">'Larvicide i2=3'!$B$221</definedName>
    <definedName name="SUSPwater" localSheetId="2">'Insect.flies (adulticides) i2=1'!$J$85</definedName>
    <definedName name="SUSPwater" localSheetId="3">'Insect.other (adulticides) i2=2'!$J$85</definedName>
    <definedName name="SUSPwater" localSheetId="5">'Insect.other i2=4'!$J$85</definedName>
    <definedName name="SUSPwater" localSheetId="4">'Larvicide i2=3'!$J$85</definedName>
    <definedName name="Tar_int_10" localSheetId="2">'Insect.flies (adulticides) i2=1'!$J$73</definedName>
    <definedName name="Tar_int_10" localSheetId="3">'Insect.other (adulticides) i2=2'!$J$73</definedName>
    <definedName name="Tar_int_10" localSheetId="5">'Insect.other i2=4'!$J$73</definedName>
    <definedName name="Tar_int_10" localSheetId="4">'Larvicide i2=3'!$J$73</definedName>
    <definedName name="Tbioc_int" localSheetId="2">'Insect.flies (adulticides) i2=1'!$J$69</definedName>
    <definedName name="Tbioc_int" localSheetId="3">'Insect.other (adulticides) i2=2'!$J$69</definedName>
    <definedName name="Tbioc_int" localSheetId="5">'Insect.other i2=4'!$J$67</definedName>
    <definedName name="Tbioc_int" localSheetId="4">'Larvicide i2=3'!$J$67</definedName>
    <definedName name="Temission" localSheetId="2">'Insect.flies (adulticides) i2=1'!$J$125</definedName>
    <definedName name="Temission" localSheetId="3">'Insect.other (adulticides) i2=2'!$J$125</definedName>
    <definedName name="Temission" localSheetId="5">'Insect.other i2=4'!$J$125</definedName>
    <definedName name="Temission" localSheetId="4">'Larvicide i2=3'!$J$125</definedName>
    <definedName name="Tgr_int" localSheetId="2">'Insect.flies (adulticides) i2=1'!$J$71</definedName>
    <definedName name="Tgr_int" localSheetId="3">'Insect.other (adulticides) i2=2'!$J$71</definedName>
    <definedName name="Tgr_int" localSheetId="5">'Insect.other i2=4'!$J$71</definedName>
    <definedName name="Tgr_int" localSheetId="4">'Larvicide i2=3'!$J$71</definedName>
    <definedName name="Tgr_int_no_manure" localSheetId="2">'Insect.flies (adulticides) i2=1'!#REF!</definedName>
    <definedName name="Tgr_int_no_manure" localSheetId="3">'Insect.other (adulticides) i2=2'!#REF!</definedName>
    <definedName name="Tgr_int_no_manure" localSheetId="5">'Insect.other i2=4'!#REF!</definedName>
    <definedName name="Tgr_int_no_manure" localSheetId="4">'Larvicide i2=3'!#REF!</definedName>
    <definedName name="units">'Pick-lists &amp; Defaults'!$C$263:$C$265</definedName>
    <definedName name="units_L">'Pick-lists &amp; Defaults'!$C$267:$C$269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90" i="55" l="1"/>
  <c r="O190" i="55"/>
  <c r="P190" i="55"/>
  <c r="Q190" i="55"/>
  <c r="R190" i="55"/>
  <c r="S190" i="55"/>
  <c r="T190" i="55"/>
  <c r="U190" i="55"/>
  <c r="V190" i="55"/>
  <c r="W190" i="55"/>
  <c r="X190" i="55"/>
  <c r="Y190" i="55"/>
  <c r="Z190" i="55"/>
  <c r="AA190" i="55"/>
  <c r="AB190" i="55"/>
  <c r="AC190" i="55"/>
  <c r="AD190" i="55"/>
  <c r="M190" i="55"/>
  <c r="L190" i="55"/>
  <c r="K190" i="55"/>
  <c r="K226" i="55"/>
  <c r="J115" i="55" l="1"/>
  <c r="J115" i="54"/>
  <c r="J115" i="53"/>
  <c r="J115" i="56"/>
  <c r="J117" i="56" s="1"/>
  <c r="J99" i="55"/>
  <c r="J99" i="54"/>
  <c r="J99" i="53"/>
  <c r="J99" i="56"/>
  <c r="J101" i="56" s="1"/>
  <c r="K151" i="56"/>
  <c r="N153" i="55"/>
  <c r="O153" i="55"/>
  <c r="V153" i="55"/>
  <c r="H130" i="55"/>
  <c r="H129" i="55"/>
  <c r="H56" i="55"/>
  <c r="H130" i="54"/>
  <c r="H129" i="54"/>
  <c r="H56" i="54"/>
  <c r="H130" i="53"/>
  <c r="H129" i="53"/>
  <c r="H56" i="53"/>
  <c r="H130" i="56"/>
  <c r="H129" i="56"/>
  <c r="H56" i="56"/>
  <c r="AD142" i="56"/>
  <c r="AC142" i="56"/>
  <c r="AB142" i="56"/>
  <c r="AA142" i="56"/>
  <c r="Z142" i="56"/>
  <c r="Y142" i="56"/>
  <c r="X142" i="56"/>
  <c r="W142" i="56"/>
  <c r="V142" i="56"/>
  <c r="U142" i="56"/>
  <c r="T142" i="56"/>
  <c r="S142" i="56"/>
  <c r="R142" i="56"/>
  <c r="Q142" i="56"/>
  <c r="P142" i="56"/>
  <c r="O142" i="56"/>
  <c r="N142" i="56"/>
  <c r="M142" i="56"/>
  <c r="L142" i="56"/>
  <c r="K142" i="56"/>
  <c r="AD140" i="56"/>
  <c r="AC140" i="56"/>
  <c r="AB140" i="56"/>
  <c r="AA140" i="56"/>
  <c r="Z140" i="56"/>
  <c r="Y140" i="56"/>
  <c r="X140" i="56"/>
  <c r="W140" i="56"/>
  <c r="V140" i="56"/>
  <c r="U140" i="56"/>
  <c r="T140" i="56"/>
  <c r="S140" i="56"/>
  <c r="R140" i="56"/>
  <c r="Q140" i="56"/>
  <c r="P140" i="56"/>
  <c r="O140" i="56"/>
  <c r="N140" i="56"/>
  <c r="M140" i="56"/>
  <c r="L140" i="56"/>
  <c r="K140" i="56"/>
  <c r="AD137" i="56"/>
  <c r="AC137" i="56"/>
  <c r="AB137" i="56"/>
  <c r="AA137" i="56"/>
  <c r="Z137" i="56"/>
  <c r="Y137" i="56"/>
  <c r="X137" i="56"/>
  <c r="W137" i="56"/>
  <c r="V137" i="56"/>
  <c r="U137" i="56"/>
  <c r="T137" i="56"/>
  <c r="S137" i="56"/>
  <c r="R137" i="56"/>
  <c r="Q137" i="56"/>
  <c r="P137" i="56"/>
  <c r="O137" i="56"/>
  <c r="N137" i="56"/>
  <c r="M137" i="56"/>
  <c r="L137" i="56"/>
  <c r="K137" i="56"/>
  <c r="AD136" i="56"/>
  <c r="AC136" i="56"/>
  <c r="AB136" i="56"/>
  <c r="AA136" i="56"/>
  <c r="Z136" i="56"/>
  <c r="Y136" i="56"/>
  <c r="X136" i="56"/>
  <c r="W136" i="56"/>
  <c r="V136" i="56"/>
  <c r="U136" i="56"/>
  <c r="T136" i="56"/>
  <c r="S136" i="56"/>
  <c r="R136" i="56"/>
  <c r="Q136" i="56"/>
  <c r="P136" i="56"/>
  <c r="O136" i="56"/>
  <c r="N136" i="56"/>
  <c r="M136" i="56"/>
  <c r="L136" i="56"/>
  <c r="K136" i="56"/>
  <c r="AD135" i="56"/>
  <c r="AC135" i="56"/>
  <c r="AB135" i="56"/>
  <c r="AA135" i="56"/>
  <c r="Z135" i="56"/>
  <c r="Y135" i="56"/>
  <c r="X135" i="56"/>
  <c r="W135" i="56"/>
  <c r="V135" i="56"/>
  <c r="U135" i="56"/>
  <c r="T135" i="56"/>
  <c r="S135" i="56"/>
  <c r="R135" i="56"/>
  <c r="Q135" i="56"/>
  <c r="P135" i="56"/>
  <c r="O135" i="56"/>
  <c r="N135" i="56"/>
  <c r="M135" i="56"/>
  <c r="L135" i="56"/>
  <c r="K135" i="56"/>
  <c r="AD134" i="56"/>
  <c r="AC134" i="56"/>
  <c r="AB134" i="56"/>
  <c r="AA134" i="56"/>
  <c r="Z134" i="56"/>
  <c r="Y134" i="56"/>
  <c r="X134" i="56"/>
  <c r="W134" i="56"/>
  <c r="V134" i="56"/>
  <c r="U134" i="56"/>
  <c r="T134" i="56"/>
  <c r="S134" i="56"/>
  <c r="R134" i="56"/>
  <c r="Q134" i="56"/>
  <c r="P134" i="56"/>
  <c r="O134" i="56"/>
  <c r="N134" i="56"/>
  <c r="M134" i="56"/>
  <c r="L134" i="56"/>
  <c r="K134" i="56"/>
  <c r="AD129" i="56"/>
  <c r="AD153" i="56" s="1"/>
  <c r="AC129" i="56"/>
  <c r="AC153" i="56" s="1"/>
  <c r="AB129" i="56"/>
  <c r="AB153" i="56" s="1"/>
  <c r="AA129" i="56"/>
  <c r="AA153" i="56" s="1"/>
  <c r="Z129" i="56"/>
  <c r="Z153" i="56" s="1"/>
  <c r="Y129" i="56"/>
  <c r="Y153" i="56" s="1"/>
  <c r="X129" i="56"/>
  <c r="X153" i="56" s="1"/>
  <c r="W129" i="56"/>
  <c r="W153" i="56" s="1"/>
  <c r="V129" i="56"/>
  <c r="V153" i="56" s="1"/>
  <c r="U129" i="56"/>
  <c r="U153" i="56" s="1"/>
  <c r="T129" i="56"/>
  <c r="T153" i="56" s="1"/>
  <c r="S129" i="56"/>
  <c r="S153" i="56" s="1"/>
  <c r="R129" i="56"/>
  <c r="R153" i="56" s="1"/>
  <c r="Q129" i="56"/>
  <c r="Q153" i="56" s="1"/>
  <c r="P129" i="56"/>
  <c r="P153" i="56" s="1"/>
  <c r="O129" i="56"/>
  <c r="O153" i="56" s="1"/>
  <c r="N129" i="56"/>
  <c r="N153" i="56" s="1"/>
  <c r="M129" i="56"/>
  <c r="M153" i="56" s="1"/>
  <c r="L129" i="56"/>
  <c r="L153" i="56" s="1"/>
  <c r="K129" i="56"/>
  <c r="K153" i="56" s="1"/>
  <c r="J63" i="56"/>
  <c r="J54" i="56"/>
  <c r="J56" i="56" s="1"/>
  <c r="K129" i="55"/>
  <c r="K153" i="55" s="1"/>
  <c r="L129" i="55"/>
  <c r="L153" i="55" s="1"/>
  <c r="M129" i="55"/>
  <c r="M153" i="55" s="1"/>
  <c r="N129" i="55"/>
  <c r="O129" i="55"/>
  <c r="P129" i="55"/>
  <c r="P153" i="55" s="1"/>
  <c r="Q129" i="55"/>
  <c r="Q153" i="55" s="1"/>
  <c r="R129" i="55"/>
  <c r="R153" i="55" s="1"/>
  <c r="S129" i="55"/>
  <c r="S153" i="55" s="1"/>
  <c r="T129" i="55"/>
  <c r="T153" i="55" s="1"/>
  <c r="U129" i="55"/>
  <c r="U153" i="55" s="1"/>
  <c r="V129" i="55"/>
  <c r="W129" i="55"/>
  <c r="W153" i="55" s="1"/>
  <c r="X129" i="55"/>
  <c r="X153" i="55" s="1"/>
  <c r="Y129" i="55"/>
  <c r="Y153" i="55" s="1"/>
  <c r="Z129" i="55"/>
  <c r="Z153" i="55" s="1"/>
  <c r="AA129" i="55"/>
  <c r="AA153" i="55" s="1"/>
  <c r="AB129" i="55"/>
  <c r="AB153" i="55" s="1"/>
  <c r="AC129" i="55"/>
  <c r="AC153" i="55" s="1"/>
  <c r="AD129" i="55"/>
  <c r="AD153" i="55" s="1"/>
  <c r="O167" i="56" l="1"/>
  <c r="W167" i="56"/>
  <c r="Q167" i="56"/>
  <c r="Y167" i="56"/>
  <c r="M167" i="56"/>
  <c r="U167" i="56"/>
  <c r="R167" i="56"/>
  <c r="Z167" i="56"/>
  <c r="K167" i="56"/>
  <c r="S167" i="56"/>
  <c r="AA167" i="56"/>
  <c r="L167" i="56"/>
  <c r="T167" i="56"/>
  <c r="AB167" i="56"/>
  <c r="AC167" i="56"/>
  <c r="R169" i="56"/>
  <c r="Z169" i="56"/>
  <c r="N167" i="56"/>
  <c r="V167" i="56"/>
  <c r="AD167" i="56"/>
  <c r="L169" i="56"/>
  <c r="T169" i="56"/>
  <c r="AB169" i="56"/>
  <c r="P169" i="56"/>
  <c r="X169" i="56"/>
  <c r="Q169" i="56"/>
  <c r="Y169" i="56"/>
  <c r="K169" i="56"/>
  <c r="S169" i="56"/>
  <c r="AA169" i="56"/>
  <c r="O169" i="56"/>
  <c r="W169" i="56"/>
  <c r="AD222" i="56"/>
  <c r="AD159" i="56"/>
  <c r="AD226" i="56" s="1"/>
  <c r="AD156" i="56"/>
  <c r="AD158" i="56"/>
  <c r="S158" i="56"/>
  <c r="O157" i="56"/>
  <c r="W222" i="56"/>
  <c r="P159" i="56"/>
  <c r="P226" i="56" s="1"/>
  <c r="X158" i="56"/>
  <c r="P167" i="56"/>
  <c r="X167" i="56"/>
  <c r="Q158" i="56"/>
  <c r="Y157" i="56"/>
  <c r="M169" i="56"/>
  <c r="U169" i="56"/>
  <c r="AC169" i="56"/>
  <c r="R158" i="56"/>
  <c r="Z159" i="56"/>
  <c r="Z226" i="56" s="1"/>
  <c r="N169" i="56"/>
  <c r="V169" i="56"/>
  <c r="AD169" i="56"/>
  <c r="K156" i="56"/>
  <c r="L156" i="56"/>
  <c r="T158" i="56"/>
  <c r="AB159" i="56"/>
  <c r="AB226" i="56" s="1"/>
  <c r="M222" i="56"/>
  <c r="U158" i="56"/>
  <c r="AC159" i="56"/>
  <c r="AC226" i="56" s="1"/>
  <c r="AA156" i="56"/>
  <c r="N222" i="56"/>
  <c r="V158" i="56"/>
  <c r="AD157" i="56"/>
  <c r="D55" i="3"/>
  <c r="E55" i="3"/>
  <c r="F55" i="3"/>
  <c r="G55" i="3"/>
  <c r="H55" i="3"/>
  <c r="I55" i="3"/>
  <c r="J55" i="3"/>
  <c r="K55" i="3"/>
  <c r="L55" i="3"/>
  <c r="M55" i="3"/>
  <c r="N55" i="3"/>
  <c r="O55" i="3"/>
  <c r="P55" i="3"/>
  <c r="Q55" i="3"/>
  <c r="R55" i="3"/>
  <c r="S55" i="3"/>
  <c r="T55" i="3"/>
  <c r="U55" i="3"/>
  <c r="V55" i="3"/>
  <c r="C55" i="3"/>
  <c r="AD137" i="55"/>
  <c r="AC137" i="55"/>
  <c r="AB137" i="55"/>
  <c r="AA137" i="55"/>
  <c r="Z137" i="55"/>
  <c r="Y137" i="55"/>
  <c r="X137" i="55"/>
  <c r="W137" i="55"/>
  <c r="V137" i="55"/>
  <c r="U137" i="55"/>
  <c r="T137" i="55"/>
  <c r="S137" i="55"/>
  <c r="R137" i="55"/>
  <c r="Q137" i="55"/>
  <c r="P137" i="55"/>
  <c r="O137" i="55"/>
  <c r="N137" i="55"/>
  <c r="M137" i="55"/>
  <c r="L137" i="55"/>
  <c r="K137" i="55"/>
  <c r="AD136" i="55"/>
  <c r="AC136" i="55"/>
  <c r="AB136" i="55"/>
  <c r="AA136" i="55"/>
  <c r="Z136" i="55"/>
  <c r="Y136" i="55"/>
  <c r="X136" i="55"/>
  <c r="W136" i="55"/>
  <c r="V136" i="55"/>
  <c r="U136" i="55"/>
  <c r="T136" i="55"/>
  <c r="S136" i="55"/>
  <c r="R136" i="55"/>
  <c r="Q136" i="55"/>
  <c r="P136" i="55"/>
  <c r="O136" i="55"/>
  <c r="N136" i="55"/>
  <c r="M136" i="55"/>
  <c r="L136" i="55"/>
  <c r="K136" i="55"/>
  <c r="AD135" i="55"/>
  <c r="AD159" i="55" s="1"/>
  <c r="AD226" i="55" s="1"/>
  <c r="AC135" i="55"/>
  <c r="AC159" i="55" s="1"/>
  <c r="AC226" i="55" s="1"/>
  <c r="AB135" i="55"/>
  <c r="AB159" i="55" s="1"/>
  <c r="AB226" i="55" s="1"/>
  <c r="AA135" i="55"/>
  <c r="AA159" i="55" s="1"/>
  <c r="AA226" i="55" s="1"/>
  <c r="Z135" i="55"/>
  <c r="Z159" i="55" s="1"/>
  <c r="Z226" i="55" s="1"/>
  <c r="Y135" i="55"/>
  <c r="Y159" i="55" s="1"/>
  <c r="Y226" i="55" s="1"/>
  <c r="X135" i="55"/>
  <c r="X159" i="55" s="1"/>
  <c r="X226" i="55" s="1"/>
  <c r="W135" i="55"/>
  <c r="W159" i="55" s="1"/>
  <c r="W226" i="55" s="1"/>
  <c r="V135" i="55"/>
  <c r="V159" i="55" s="1"/>
  <c r="V226" i="55" s="1"/>
  <c r="U135" i="55"/>
  <c r="U159" i="55" s="1"/>
  <c r="U226" i="55" s="1"/>
  <c r="T135" i="55"/>
  <c r="T159" i="55" s="1"/>
  <c r="T226" i="55" s="1"/>
  <c r="S135" i="55"/>
  <c r="S159" i="55" s="1"/>
  <c r="S226" i="55" s="1"/>
  <c r="R135" i="55"/>
  <c r="R159" i="55" s="1"/>
  <c r="R226" i="55" s="1"/>
  <c r="Q135" i="55"/>
  <c r="Q159" i="55" s="1"/>
  <c r="Q226" i="55" s="1"/>
  <c r="P135" i="55"/>
  <c r="P159" i="55" s="1"/>
  <c r="P226" i="55" s="1"/>
  <c r="O135" i="55"/>
  <c r="O159" i="55" s="1"/>
  <c r="O226" i="55" s="1"/>
  <c r="N135" i="55"/>
  <c r="N159" i="55" s="1"/>
  <c r="N226" i="55" s="1"/>
  <c r="M135" i="55"/>
  <c r="M159" i="55" s="1"/>
  <c r="M226" i="55" s="1"/>
  <c r="L135" i="55"/>
  <c r="L159" i="55" s="1"/>
  <c r="L226" i="55" s="1"/>
  <c r="K135" i="55"/>
  <c r="AD134" i="55"/>
  <c r="AC134" i="55"/>
  <c r="AB134" i="55"/>
  <c r="AA134" i="55"/>
  <c r="Z134" i="55"/>
  <c r="Y134" i="55"/>
  <c r="X134" i="55"/>
  <c r="W134" i="55"/>
  <c r="V134" i="55"/>
  <c r="U134" i="55"/>
  <c r="T134" i="55"/>
  <c r="S134" i="55"/>
  <c r="R134" i="55"/>
  <c r="Q134" i="55"/>
  <c r="P134" i="55"/>
  <c r="O134" i="55"/>
  <c r="N134" i="55"/>
  <c r="M134" i="55"/>
  <c r="L134" i="55"/>
  <c r="K134" i="55"/>
  <c r="AD137" i="54"/>
  <c r="AC137" i="54"/>
  <c r="AB137" i="54"/>
  <c r="AA137" i="54"/>
  <c r="Z137" i="54"/>
  <c r="Y137" i="54"/>
  <c r="X137" i="54"/>
  <c r="W137" i="54"/>
  <c r="V137" i="54"/>
  <c r="U137" i="54"/>
  <c r="T137" i="54"/>
  <c r="S137" i="54"/>
  <c r="R137" i="54"/>
  <c r="Q137" i="54"/>
  <c r="P137" i="54"/>
  <c r="O137" i="54"/>
  <c r="N137" i="54"/>
  <c r="M137" i="54"/>
  <c r="L137" i="54"/>
  <c r="K137" i="54"/>
  <c r="AD136" i="54"/>
  <c r="AC136" i="54"/>
  <c r="AB136" i="54"/>
  <c r="AA136" i="54"/>
  <c r="Z136" i="54"/>
  <c r="Y136" i="54"/>
  <c r="X136" i="54"/>
  <c r="W136" i="54"/>
  <c r="V136" i="54"/>
  <c r="U136" i="54"/>
  <c r="T136" i="54"/>
  <c r="S136" i="54"/>
  <c r="R136" i="54"/>
  <c r="Q136" i="54"/>
  <c r="P136" i="54"/>
  <c r="O136" i="54"/>
  <c r="N136" i="54"/>
  <c r="M136" i="54"/>
  <c r="L136" i="54"/>
  <c r="K136" i="54"/>
  <c r="AD135" i="54"/>
  <c r="AC135" i="54"/>
  <c r="AB135" i="54"/>
  <c r="AA135" i="54"/>
  <c r="Z135" i="54"/>
  <c r="Y135" i="54"/>
  <c r="X135" i="54"/>
  <c r="W135" i="54"/>
  <c r="V135" i="54"/>
  <c r="U135" i="54"/>
  <c r="T135" i="54"/>
  <c r="S135" i="54"/>
  <c r="R135" i="54"/>
  <c r="Q135" i="54"/>
  <c r="P135" i="54"/>
  <c r="O135" i="54"/>
  <c r="N135" i="54"/>
  <c r="M135" i="54"/>
  <c r="L135" i="54"/>
  <c r="K135" i="54"/>
  <c r="AD134" i="54"/>
  <c r="AC134" i="54"/>
  <c r="AB134" i="54"/>
  <c r="AA134" i="54"/>
  <c r="Z134" i="54"/>
  <c r="Y134" i="54"/>
  <c r="X134" i="54"/>
  <c r="W134" i="54"/>
  <c r="V134" i="54"/>
  <c r="U134" i="54"/>
  <c r="T134" i="54"/>
  <c r="S134" i="54"/>
  <c r="R134" i="54"/>
  <c r="Q134" i="54"/>
  <c r="P134" i="54"/>
  <c r="O134" i="54"/>
  <c r="N134" i="54"/>
  <c r="M134" i="54"/>
  <c r="L134" i="54"/>
  <c r="K134" i="54"/>
  <c r="AD137" i="53"/>
  <c r="AC137" i="53"/>
  <c r="AB137" i="53"/>
  <c r="AA137" i="53"/>
  <c r="Z137" i="53"/>
  <c r="Y137" i="53"/>
  <c r="X137" i="53"/>
  <c r="W137" i="53"/>
  <c r="V137" i="53"/>
  <c r="U137" i="53"/>
  <c r="T137" i="53"/>
  <c r="S137" i="53"/>
  <c r="R137" i="53"/>
  <c r="Q137" i="53"/>
  <c r="P137" i="53"/>
  <c r="O137" i="53"/>
  <c r="N137" i="53"/>
  <c r="M137" i="53"/>
  <c r="L137" i="53"/>
  <c r="K137" i="53"/>
  <c r="AD136" i="53"/>
  <c r="AC136" i="53"/>
  <c r="AB136" i="53"/>
  <c r="AA136" i="53"/>
  <c r="Z136" i="53"/>
  <c r="Y136" i="53"/>
  <c r="X136" i="53"/>
  <c r="W136" i="53"/>
  <c r="V136" i="53"/>
  <c r="U136" i="53"/>
  <c r="T136" i="53"/>
  <c r="S136" i="53"/>
  <c r="R136" i="53"/>
  <c r="Q136" i="53"/>
  <c r="P136" i="53"/>
  <c r="O136" i="53"/>
  <c r="N136" i="53"/>
  <c r="M136" i="53"/>
  <c r="L136" i="53"/>
  <c r="K136" i="53"/>
  <c r="AD135" i="53"/>
  <c r="AC135" i="53"/>
  <c r="AB135" i="53"/>
  <c r="AA135" i="53"/>
  <c r="Z135" i="53"/>
  <c r="Y135" i="53"/>
  <c r="X135" i="53"/>
  <c r="W135" i="53"/>
  <c r="V135" i="53"/>
  <c r="U135" i="53"/>
  <c r="T135" i="53"/>
  <c r="S135" i="53"/>
  <c r="R135" i="53"/>
  <c r="Q135" i="53"/>
  <c r="P135" i="53"/>
  <c r="O135" i="53"/>
  <c r="N135" i="53"/>
  <c r="M135" i="53"/>
  <c r="L135" i="53"/>
  <c r="K135" i="53"/>
  <c r="AD134" i="53"/>
  <c r="AC134" i="53"/>
  <c r="AB134" i="53"/>
  <c r="AA134" i="53"/>
  <c r="Z134" i="53"/>
  <c r="Y134" i="53"/>
  <c r="X134" i="53"/>
  <c r="W134" i="53"/>
  <c r="V134" i="53"/>
  <c r="U134" i="53"/>
  <c r="T134" i="53"/>
  <c r="S134" i="53"/>
  <c r="R134" i="53"/>
  <c r="Q134" i="53"/>
  <c r="P134" i="53"/>
  <c r="O134" i="53"/>
  <c r="N134" i="53"/>
  <c r="M134" i="53"/>
  <c r="L134" i="53"/>
  <c r="K134" i="53"/>
  <c r="R157" i="56" l="1"/>
  <c r="N157" i="56"/>
  <c r="X157" i="56"/>
  <c r="P222" i="56"/>
  <c r="U157" i="56"/>
  <c r="X222" i="56"/>
  <c r="N158" i="56"/>
  <c r="N162" i="56" s="1"/>
  <c r="M157" i="56"/>
  <c r="V157" i="56"/>
  <c r="M159" i="56"/>
  <c r="M226" i="56" s="1"/>
  <c r="P158" i="56"/>
  <c r="P165" i="56" s="1"/>
  <c r="P179" i="56" s="1"/>
  <c r="P182" i="56" s="1"/>
  <c r="N156" i="56"/>
  <c r="N164" i="56" s="1"/>
  <c r="L159" i="56"/>
  <c r="L226" i="56" s="1"/>
  <c r="AB157" i="56"/>
  <c r="P156" i="56"/>
  <c r="P164" i="56" s="1"/>
  <c r="Q159" i="56"/>
  <c r="Q226" i="56" s="1"/>
  <c r="V222" i="56"/>
  <c r="AC158" i="56"/>
  <c r="AC165" i="56" s="1"/>
  <c r="AC179" i="56" s="1"/>
  <c r="AC182" i="56" s="1"/>
  <c r="T157" i="56"/>
  <c r="Q157" i="56"/>
  <c r="AC157" i="56"/>
  <c r="L157" i="56"/>
  <c r="Z157" i="56"/>
  <c r="S159" i="56"/>
  <c r="S226" i="56" s="1"/>
  <c r="M156" i="56"/>
  <c r="M164" i="56" s="1"/>
  <c r="Y158" i="56"/>
  <c r="Y165" i="56" s="1"/>
  <c r="Y179" i="56" s="1"/>
  <c r="Y182" i="56" s="1"/>
  <c r="R159" i="56"/>
  <c r="R226" i="56" s="1"/>
  <c r="AB158" i="56"/>
  <c r="AB165" i="56" s="1"/>
  <c r="AB179" i="56" s="1"/>
  <c r="AB182" i="56" s="1"/>
  <c r="AB156" i="56"/>
  <c r="AB164" i="56" s="1"/>
  <c r="T159" i="56"/>
  <c r="T226" i="56" s="1"/>
  <c r="L164" i="56"/>
  <c r="L161" i="56"/>
  <c r="R165" i="56"/>
  <c r="R179" i="56" s="1"/>
  <c r="R182" i="56" s="1"/>
  <c r="R162" i="56"/>
  <c r="U165" i="56"/>
  <c r="U179" i="56" s="1"/>
  <c r="U182" i="56" s="1"/>
  <c r="U162" i="56"/>
  <c r="K164" i="56"/>
  <c r="K161" i="56"/>
  <c r="Q165" i="56"/>
  <c r="Q179" i="56" s="1"/>
  <c r="Q182" i="56" s="1"/>
  <c r="Q162" i="56"/>
  <c r="T165" i="56"/>
  <c r="T179" i="56" s="1"/>
  <c r="T182" i="56" s="1"/>
  <c r="T162" i="56"/>
  <c r="V165" i="56"/>
  <c r="V179" i="56" s="1"/>
  <c r="V182" i="56" s="1"/>
  <c r="V162" i="56"/>
  <c r="X165" i="56"/>
  <c r="X179" i="56" s="1"/>
  <c r="X182" i="56" s="1"/>
  <c r="X162" i="56"/>
  <c r="AA164" i="56"/>
  <c r="AA161" i="56"/>
  <c r="M158" i="56"/>
  <c r="Z156" i="56"/>
  <c r="AC222" i="56"/>
  <c r="P157" i="56"/>
  <c r="W156" i="56"/>
  <c r="W159" i="56"/>
  <c r="W226" i="56" s="1"/>
  <c r="W158" i="56"/>
  <c r="AB222" i="56"/>
  <c r="K159" i="56"/>
  <c r="K226" i="56" s="1"/>
  <c r="Z222" i="56"/>
  <c r="Y222" i="56"/>
  <c r="T156" i="56"/>
  <c r="V159" i="56"/>
  <c r="V226" i="56" s="1"/>
  <c r="R156" i="56"/>
  <c r="U222" i="56"/>
  <c r="O159" i="56"/>
  <c r="O226" i="56" s="1"/>
  <c r="O158" i="56"/>
  <c r="O156" i="56"/>
  <c r="T222" i="56"/>
  <c r="L158" i="56"/>
  <c r="R222" i="56"/>
  <c r="AA158" i="56"/>
  <c r="Q222" i="56"/>
  <c r="N159" i="56"/>
  <c r="N226" i="56" s="1"/>
  <c r="O222" i="56"/>
  <c r="AA222" i="56"/>
  <c r="AA157" i="56"/>
  <c r="S222" i="56"/>
  <c r="S157" i="56"/>
  <c r="L222" i="56"/>
  <c r="AD164" i="56"/>
  <c r="AD161" i="56"/>
  <c r="AC156" i="56"/>
  <c r="X159" i="56"/>
  <c r="X226" i="56" s="1"/>
  <c r="Z158" i="56"/>
  <c r="Y156" i="56"/>
  <c r="X156" i="56"/>
  <c r="V156" i="56"/>
  <c r="Y159" i="56"/>
  <c r="Y226" i="56" s="1"/>
  <c r="U156" i="56"/>
  <c r="U159" i="56"/>
  <c r="U226" i="56" s="1"/>
  <c r="Q156" i="56"/>
  <c r="K222" i="56"/>
  <c r="K157" i="56"/>
  <c r="AD165" i="56"/>
  <c r="AD179" i="56" s="1"/>
  <c r="AD182" i="56" s="1"/>
  <c r="AD162" i="56"/>
  <c r="S165" i="56"/>
  <c r="S179" i="56" s="1"/>
  <c r="S182" i="56" s="1"/>
  <c r="S162" i="56"/>
  <c r="W157" i="56"/>
  <c r="AA159" i="56"/>
  <c r="AA226" i="56" s="1"/>
  <c r="S156" i="56"/>
  <c r="K158" i="56"/>
  <c r="Q181" i="3"/>
  <c r="Q180" i="3"/>
  <c r="Q179" i="3"/>
  <c r="Q178" i="3"/>
  <c r="Q177" i="3"/>
  <c r="Q176" i="3"/>
  <c r="Q175" i="3"/>
  <c r="Q174" i="3"/>
  <c r="Q173" i="3"/>
  <c r="Q172" i="3"/>
  <c r="Q171" i="3"/>
  <c r="Q170" i="3"/>
  <c r="Q169" i="3"/>
  <c r="Q168" i="3"/>
  <c r="Q167" i="3"/>
  <c r="Q166" i="3"/>
  <c r="Q165" i="3"/>
  <c r="Q164" i="3"/>
  <c r="Q163" i="3"/>
  <c r="Q162" i="3"/>
  <c r="I181" i="3"/>
  <c r="I180" i="3"/>
  <c r="I179" i="3"/>
  <c r="I178" i="3"/>
  <c r="I177" i="3"/>
  <c r="I176" i="3"/>
  <c r="I175" i="3"/>
  <c r="I174" i="3"/>
  <c r="I173" i="3"/>
  <c r="I172" i="3"/>
  <c r="I171" i="3"/>
  <c r="I170" i="3"/>
  <c r="I169" i="3"/>
  <c r="I168" i="3"/>
  <c r="I167" i="3"/>
  <c r="I166" i="3"/>
  <c r="I165" i="3"/>
  <c r="I164" i="3"/>
  <c r="I163" i="3"/>
  <c r="I162" i="3"/>
  <c r="M181" i="3"/>
  <c r="M180" i="3"/>
  <c r="M179" i="3"/>
  <c r="M178" i="3"/>
  <c r="M177" i="3"/>
  <c r="M176" i="3"/>
  <c r="M175" i="3"/>
  <c r="M174" i="3"/>
  <c r="M173" i="3"/>
  <c r="M172" i="3"/>
  <c r="M171" i="3"/>
  <c r="M170" i="3"/>
  <c r="M169" i="3"/>
  <c r="M168" i="3"/>
  <c r="M167" i="3"/>
  <c r="M166" i="3"/>
  <c r="M165" i="3"/>
  <c r="M164" i="3"/>
  <c r="M163" i="3"/>
  <c r="M162" i="3"/>
  <c r="E181" i="3"/>
  <c r="E180" i="3"/>
  <c r="E179" i="3"/>
  <c r="E178" i="3"/>
  <c r="E177" i="3"/>
  <c r="E176" i="3"/>
  <c r="E175" i="3"/>
  <c r="E174" i="3"/>
  <c r="E173" i="3"/>
  <c r="E172" i="3"/>
  <c r="E171" i="3"/>
  <c r="E170" i="3"/>
  <c r="E169" i="3"/>
  <c r="E168" i="3"/>
  <c r="E167" i="3"/>
  <c r="E166" i="3"/>
  <c r="E165" i="3"/>
  <c r="E164" i="3"/>
  <c r="E163" i="3"/>
  <c r="E162" i="3"/>
  <c r="Q155" i="3"/>
  <c r="M155" i="3"/>
  <c r="I155" i="3"/>
  <c r="E155" i="3"/>
  <c r="Q154" i="3"/>
  <c r="M154" i="3"/>
  <c r="I154" i="3"/>
  <c r="E154" i="3"/>
  <c r="Q153" i="3"/>
  <c r="M153" i="3"/>
  <c r="I153" i="3"/>
  <c r="E153" i="3"/>
  <c r="Q152" i="3"/>
  <c r="M152" i="3"/>
  <c r="I152" i="3"/>
  <c r="E152" i="3"/>
  <c r="Q151" i="3"/>
  <c r="M151" i="3"/>
  <c r="I151" i="3"/>
  <c r="E151" i="3"/>
  <c r="Q150" i="3"/>
  <c r="M150" i="3"/>
  <c r="I150" i="3"/>
  <c r="E150" i="3"/>
  <c r="Q149" i="3"/>
  <c r="M149" i="3"/>
  <c r="I149" i="3"/>
  <c r="E149" i="3"/>
  <c r="Q148" i="3"/>
  <c r="M148" i="3"/>
  <c r="I148" i="3"/>
  <c r="E148" i="3"/>
  <c r="Q147" i="3"/>
  <c r="M147" i="3"/>
  <c r="I147" i="3"/>
  <c r="E147" i="3"/>
  <c r="Q146" i="3"/>
  <c r="M146" i="3"/>
  <c r="I146" i="3"/>
  <c r="E146" i="3"/>
  <c r="Q145" i="3"/>
  <c r="M145" i="3"/>
  <c r="I145" i="3"/>
  <c r="E145" i="3"/>
  <c r="Q144" i="3"/>
  <c r="M144" i="3"/>
  <c r="I144" i="3"/>
  <c r="E144" i="3"/>
  <c r="Q143" i="3"/>
  <c r="M143" i="3"/>
  <c r="I143" i="3"/>
  <c r="E143" i="3"/>
  <c r="Q142" i="3"/>
  <c r="M142" i="3"/>
  <c r="I142" i="3"/>
  <c r="E142" i="3"/>
  <c r="Q141" i="3"/>
  <c r="M141" i="3"/>
  <c r="I141" i="3"/>
  <c r="E141" i="3"/>
  <c r="Q140" i="3"/>
  <c r="M140" i="3"/>
  <c r="I140" i="3"/>
  <c r="E140" i="3"/>
  <c r="Q139" i="3"/>
  <c r="M139" i="3"/>
  <c r="I139" i="3"/>
  <c r="E139" i="3"/>
  <c r="Q138" i="3"/>
  <c r="M138" i="3"/>
  <c r="I138" i="3"/>
  <c r="E138" i="3"/>
  <c r="Q137" i="3"/>
  <c r="M137" i="3"/>
  <c r="I137" i="3"/>
  <c r="E137" i="3"/>
  <c r="Q136" i="3"/>
  <c r="M136" i="3"/>
  <c r="I136" i="3"/>
  <c r="E136" i="3"/>
  <c r="K151" i="55"/>
  <c r="K159" i="55" s="1"/>
  <c r="K151" i="54"/>
  <c r="N161" i="56" l="1"/>
  <c r="M161" i="56"/>
  <c r="P161" i="56"/>
  <c r="Y162" i="56"/>
  <c r="Y198" i="56" s="1"/>
  <c r="Y203" i="56" s="1"/>
  <c r="Y206" i="56" s="1"/>
  <c r="AB161" i="56"/>
  <c r="N165" i="56"/>
  <c r="N179" i="56" s="1"/>
  <c r="AC162" i="56"/>
  <c r="AC200" i="56" s="1"/>
  <c r="P162" i="56"/>
  <c r="P200" i="56" s="1"/>
  <c r="AB162" i="56"/>
  <c r="AB198" i="56" s="1"/>
  <c r="AB203" i="56" s="1"/>
  <c r="AB206" i="56" s="1"/>
  <c r="P186" i="56"/>
  <c r="P190" i="56" s="1"/>
  <c r="P184" i="56"/>
  <c r="P192" i="56" s="1"/>
  <c r="P194" i="56" s="1"/>
  <c r="S184" i="56"/>
  <c r="S192" i="56" s="1"/>
  <c r="S194" i="56" s="1"/>
  <c r="S186" i="56"/>
  <c r="S190" i="56" s="1"/>
  <c r="Q186" i="56"/>
  <c r="Q190" i="56" s="1"/>
  <c r="Q184" i="56"/>
  <c r="Q192" i="56" s="1"/>
  <c r="Q194" i="56" s="1"/>
  <c r="K165" i="56"/>
  <c r="K179" i="56" s="1"/>
  <c r="K162" i="56"/>
  <c r="AC184" i="56"/>
  <c r="AC192" i="56" s="1"/>
  <c r="AC194" i="56" s="1"/>
  <c r="AC186" i="56"/>
  <c r="AC190" i="56" s="1"/>
  <c r="AC164" i="56"/>
  <c r="AC161" i="56"/>
  <c r="O165" i="56"/>
  <c r="O179" i="56" s="1"/>
  <c r="O182" i="56" s="1"/>
  <c r="O162" i="56"/>
  <c r="M165" i="56"/>
  <c r="M179" i="56" s="1"/>
  <c r="M182" i="56" s="1"/>
  <c r="M162" i="56"/>
  <c r="X186" i="56"/>
  <c r="X190" i="56" s="1"/>
  <c r="X184" i="56"/>
  <c r="X192" i="56" s="1"/>
  <c r="X194" i="56" s="1"/>
  <c r="Y186" i="56"/>
  <c r="Y190" i="56" s="1"/>
  <c r="Y184" i="56"/>
  <c r="Y192" i="56" s="1"/>
  <c r="Y194" i="56" s="1"/>
  <c r="X164" i="56"/>
  <c r="X161" i="56"/>
  <c r="W164" i="56"/>
  <c r="W161" i="56"/>
  <c r="Q198" i="56"/>
  <c r="Q203" i="56" s="1"/>
  <c r="Q206" i="56" s="1"/>
  <c r="Q200" i="56"/>
  <c r="AB184" i="56"/>
  <c r="AB192" i="56" s="1"/>
  <c r="AB194" i="56" s="1"/>
  <c r="AB186" i="56"/>
  <c r="AB190" i="56" s="1"/>
  <c r="Z165" i="56"/>
  <c r="Z179" i="56" s="1"/>
  <c r="Z182" i="56" s="1"/>
  <c r="Z162" i="56"/>
  <c r="Q164" i="56"/>
  <c r="Q161" i="56"/>
  <c r="O164" i="56"/>
  <c r="O161" i="56"/>
  <c r="Z164" i="56"/>
  <c r="Z161" i="56"/>
  <c r="X198" i="56"/>
  <c r="X203" i="56" s="1"/>
  <c r="X206" i="56" s="1"/>
  <c r="X200" i="56"/>
  <c r="S164" i="56"/>
  <c r="S161" i="56"/>
  <c r="AD200" i="56"/>
  <c r="AD198" i="56"/>
  <c r="AD203" i="56" s="1"/>
  <c r="AD206" i="56" s="1"/>
  <c r="U164" i="56"/>
  <c r="U161" i="56"/>
  <c r="N200" i="56"/>
  <c r="N198" i="56"/>
  <c r="N203" i="56" s="1"/>
  <c r="N206" i="56" s="1"/>
  <c r="V200" i="56"/>
  <c r="V198" i="56"/>
  <c r="V203" i="56" s="1"/>
  <c r="V206" i="56" s="1"/>
  <c r="U200" i="56"/>
  <c r="U198" i="56"/>
  <c r="U203" i="56" s="1"/>
  <c r="U206" i="56" s="1"/>
  <c r="R186" i="56"/>
  <c r="R190" i="56" s="1"/>
  <c r="R184" i="56"/>
  <c r="R192" i="56" s="1"/>
  <c r="R194" i="56" s="1"/>
  <c r="T164" i="56"/>
  <c r="T161" i="56"/>
  <c r="W165" i="56"/>
  <c r="W179" i="56" s="1"/>
  <c r="W182" i="56" s="1"/>
  <c r="W162" i="56"/>
  <c r="T184" i="56"/>
  <c r="T192" i="56" s="1"/>
  <c r="T194" i="56" s="1"/>
  <c r="T186" i="56"/>
  <c r="T190" i="56" s="1"/>
  <c r="S200" i="56"/>
  <c r="S198" i="56"/>
  <c r="S203" i="56" s="1"/>
  <c r="S206" i="56" s="1"/>
  <c r="L165" i="56"/>
  <c r="L179" i="56" s="1"/>
  <c r="L182" i="56" s="1"/>
  <c r="L162" i="56"/>
  <c r="AD184" i="56"/>
  <c r="AD192" i="56" s="1"/>
  <c r="AD194" i="56" s="1"/>
  <c r="AD186" i="56"/>
  <c r="AD190" i="56" s="1"/>
  <c r="V184" i="56"/>
  <c r="V192" i="56" s="1"/>
  <c r="V194" i="56" s="1"/>
  <c r="V186" i="56"/>
  <c r="V190" i="56" s="1"/>
  <c r="U184" i="56"/>
  <c r="U192" i="56" s="1"/>
  <c r="U194" i="56" s="1"/>
  <c r="U186" i="56"/>
  <c r="U190" i="56" s="1"/>
  <c r="V164" i="56"/>
  <c r="V161" i="56"/>
  <c r="AA165" i="56"/>
  <c r="AA179" i="56" s="1"/>
  <c r="AA182" i="56" s="1"/>
  <c r="AA162" i="56"/>
  <c r="R164" i="56"/>
  <c r="R161" i="56"/>
  <c r="T200" i="56"/>
  <c r="T198" i="56"/>
  <c r="T203" i="56" s="1"/>
  <c r="T206" i="56" s="1"/>
  <c r="R198" i="56"/>
  <c r="R203" i="56" s="1"/>
  <c r="R206" i="56" s="1"/>
  <c r="R200" i="56"/>
  <c r="Y164" i="56"/>
  <c r="Y161" i="56"/>
  <c r="K151" i="53"/>
  <c r="K182" i="56" l="1"/>
  <c r="K184" i="56" s="1"/>
  <c r="K192" i="56" s="1"/>
  <c r="K194" i="56" s="1"/>
  <c r="N182" i="56"/>
  <c r="N184" i="56" s="1"/>
  <c r="N192" i="56" s="1"/>
  <c r="N194" i="56" s="1"/>
  <c r="P198" i="56"/>
  <c r="AC198" i="56"/>
  <c r="AB200" i="56"/>
  <c r="Y200" i="56"/>
  <c r="AB210" i="56"/>
  <c r="AB214" i="56" s="1"/>
  <c r="AB208" i="56"/>
  <c r="AB216" i="56" s="1"/>
  <c r="AB218" i="56" s="1"/>
  <c r="R208" i="56"/>
  <c r="R216" i="56" s="1"/>
  <c r="R218" i="56" s="1"/>
  <c r="R210" i="56"/>
  <c r="R214" i="56" s="1"/>
  <c r="AA184" i="56"/>
  <c r="AA192" i="56" s="1"/>
  <c r="AA194" i="56" s="1"/>
  <c r="AA186" i="56"/>
  <c r="AA190" i="56" s="1"/>
  <c r="Z186" i="56"/>
  <c r="Z190" i="56" s="1"/>
  <c r="Z184" i="56"/>
  <c r="Z192" i="56" s="1"/>
  <c r="Z194" i="56" s="1"/>
  <c r="M184" i="56"/>
  <c r="M192" i="56" s="1"/>
  <c r="M194" i="56" s="1"/>
  <c r="M186" i="56"/>
  <c r="M190" i="56" s="1"/>
  <c r="W186" i="56"/>
  <c r="W190" i="56" s="1"/>
  <c r="W184" i="56"/>
  <c r="W192" i="56" s="1"/>
  <c r="W194" i="56" s="1"/>
  <c r="N210" i="56"/>
  <c r="N214" i="56" s="1"/>
  <c r="N208" i="56"/>
  <c r="N216" i="56" s="1"/>
  <c r="N218" i="56" s="1"/>
  <c r="X208" i="56"/>
  <c r="X216" i="56" s="1"/>
  <c r="X218" i="56" s="1"/>
  <c r="X210" i="56"/>
  <c r="X214" i="56" s="1"/>
  <c r="AA200" i="56"/>
  <c r="AA198" i="56"/>
  <c r="AA203" i="56" s="1"/>
  <c r="AA206" i="56" s="1"/>
  <c r="S210" i="56"/>
  <c r="S214" i="56" s="1"/>
  <c r="S208" i="56"/>
  <c r="S216" i="56" s="1"/>
  <c r="S218" i="56" s="1"/>
  <c r="Z198" i="56"/>
  <c r="Z203" i="56" s="1"/>
  <c r="Z206" i="56" s="1"/>
  <c r="Z200" i="56"/>
  <c r="M200" i="56"/>
  <c r="M198" i="56"/>
  <c r="M203" i="56" s="1"/>
  <c r="M206" i="56" s="1"/>
  <c r="K200" i="56"/>
  <c r="K198" i="56"/>
  <c r="K203" i="56" s="1"/>
  <c r="K206" i="56" s="1"/>
  <c r="T210" i="56"/>
  <c r="T214" i="56" s="1"/>
  <c r="T208" i="56"/>
  <c r="T216" i="56" s="1"/>
  <c r="T218" i="56" s="1"/>
  <c r="U210" i="56"/>
  <c r="U214" i="56" s="1"/>
  <c r="U208" i="56"/>
  <c r="U216" i="56" s="1"/>
  <c r="U218" i="56" s="1"/>
  <c r="AD210" i="56"/>
  <c r="AD214" i="56" s="1"/>
  <c r="AD208" i="56"/>
  <c r="AD216" i="56" s="1"/>
  <c r="AD218" i="56" s="1"/>
  <c r="O198" i="56"/>
  <c r="O203" i="56" s="1"/>
  <c r="O206" i="56" s="1"/>
  <c r="O200" i="56"/>
  <c r="Q208" i="56"/>
  <c r="Q216" i="56" s="1"/>
  <c r="Q218" i="56" s="1"/>
  <c r="Q210" i="56"/>
  <c r="Q214" i="56" s="1"/>
  <c r="L184" i="56"/>
  <c r="L192" i="56" s="1"/>
  <c r="L194" i="56" s="1"/>
  <c r="L186" i="56"/>
  <c r="L190" i="56" s="1"/>
  <c r="O186" i="56"/>
  <c r="O190" i="56" s="1"/>
  <c r="O184" i="56"/>
  <c r="O192" i="56" s="1"/>
  <c r="O194" i="56" s="1"/>
  <c r="W198" i="56"/>
  <c r="W203" i="56" s="1"/>
  <c r="W206" i="56" s="1"/>
  <c r="W200" i="56"/>
  <c r="V210" i="56"/>
  <c r="V214" i="56" s="1"/>
  <c r="V208" i="56"/>
  <c r="V216" i="56" s="1"/>
  <c r="V218" i="56" s="1"/>
  <c r="Y208" i="56"/>
  <c r="Y216" i="56" s="1"/>
  <c r="Y218" i="56" s="1"/>
  <c r="Y210" i="56"/>
  <c r="Y214" i="56" s="1"/>
  <c r="L200" i="56"/>
  <c r="L198" i="56"/>
  <c r="L203" i="56" s="1"/>
  <c r="L206" i="56" s="1"/>
  <c r="K186" i="56" l="1"/>
  <c r="K190" i="56" s="1"/>
  <c r="N186" i="56"/>
  <c r="N190" i="56" s="1"/>
  <c r="AC203" i="56"/>
  <c r="P203" i="56"/>
  <c r="M210" i="56"/>
  <c r="M214" i="56" s="1"/>
  <c r="M208" i="56"/>
  <c r="M216" i="56" s="1"/>
  <c r="M218" i="56" s="1"/>
  <c r="W208" i="56"/>
  <c r="W216" i="56" s="1"/>
  <c r="W218" i="56" s="1"/>
  <c r="W210" i="56"/>
  <c r="W214" i="56" s="1"/>
  <c r="Z208" i="56"/>
  <c r="Z216" i="56" s="1"/>
  <c r="Z218" i="56" s="1"/>
  <c r="Z210" i="56"/>
  <c r="Z214" i="56" s="1"/>
  <c r="L210" i="56"/>
  <c r="L214" i="56" s="1"/>
  <c r="L208" i="56"/>
  <c r="L216" i="56" s="1"/>
  <c r="L218" i="56" s="1"/>
  <c r="K210" i="56"/>
  <c r="K214" i="56" s="1"/>
  <c r="K208" i="56"/>
  <c r="K216" i="56" s="1"/>
  <c r="K218" i="56" s="1"/>
  <c r="AA210" i="56"/>
  <c r="AA214" i="56" s="1"/>
  <c r="AA208" i="56"/>
  <c r="AA216" i="56" s="1"/>
  <c r="AA218" i="56" s="1"/>
  <c r="O208" i="56"/>
  <c r="O216" i="56" s="1"/>
  <c r="O218" i="56" s="1"/>
  <c r="O210" i="56"/>
  <c r="O214" i="56" s="1"/>
  <c r="J117" i="53"/>
  <c r="J117" i="54"/>
  <c r="P206" i="56" l="1"/>
  <c r="P210" i="56" s="1"/>
  <c r="P214" i="56" s="1"/>
  <c r="AC206" i="56"/>
  <c r="AC208" i="56" s="1"/>
  <c r="AC216" i="56" s="1"/>
  <c r="AC218" i="56" s="1"/>
  <c r="J117" i="55"/>
  <c r="AC210" i="56" l="1"/>
  <c r="AC214" i="56" s="1"/>
  <c r="P208" i="56"/>
  <c r="P216" i="56" s="1"/>
  <c r="P218" i="56" s="1"/>
  <c r="J54" i="55"/>
  <c r="J56" i="55" s="1"/>
  <c r="J54" i="54"/>
  <c r="J56" i="54" s="1"/>
  <c r="J54" i="53"/>
  <c r="J56" i="53" s="1"/>
  <c r="AD142" i="55" l="1"/>
  <c r="AC142" i="55"/>
  <c r="AB142" i="55"/>
  <c r="AA142" i="55"/>
  <c r="Z142" i="55"/>
  <c r="Y142" i="55"/>
  <c r="X142" i="55"/>
  <c r="W142" i="55"/>
  <c r="V142" i="55"/>
  <c r="U142" i="55"/>
  <c r="T142" i="55"/>
  <c r="S142" i="55"/>
  <c r="R142" i="55"/>
  <c r="Q142" i="55"/>
  <c r="P142" i="55"/>
  <c r="O142" i="55"/>
  <c r="N142" i="55"/>
  <c r="M142" i="55"/>
  <c r="L142" i="55"/>
  <c r="K142" i="55"/>
  <c r="AD140" i="55"/>
  <c r="AC140" i="55"/>
  <c r="AB140" i="55"/>
  <c r="AA140" i="55"/>
  <c r="Z140" i="55"/>
  <c r="Y140" i="55"/>
  <c r="X140" i="55"/>
  <c r="W140" i="55"/>
  <c r="V140" i="55"/>
  <c r="U140" i="55"/>
  <c r="T140" i="55"/>
  <c r="S140" i="55"/>
  <c r="R140" i="55"/>
  <c r="Q140" i="55"/>
  <c r="P140" i="55"/>
  <c r="O140" i="55"/>
  <c r="N140" i="55"/>
  <c r="M140" i="55"/>
  <c r="L140" i="55"/>
  <c r="K140" i="55"/>
  <c r="J101" i="55"/>
  <c r="J63" i="55"/>
  <c r="AD142" i="54"/>
  <c r="AC142" i="54"/>
  <c r="AB142" i="54"/>
  <c r="AA142" i="54"/>
  <c r="Z142" i="54"/>
  <c r="Y142" i="54"/>
  <c r="X142" i="54"/>
  <c r="W142" i="54"/>
  <c r="V142" i="54"/>
  <c r="U142" i="54"/>
  <c r="T142" i="54"/>
  <c r="S142" i="54"/>
  <c r="R142" i="54"/>
  <c r="Q142" i="54"/>
  <c r="P142" i="54"/>
  <c r="O142" i="54"/>
  <c r="N142" i="54"/>
  <c r="M142" i="54"/>
  <c r="L142" i="54"/>
  <c r="K142" i="54"/>
  <c r="AD140" i="54"/>
  <c r="AC140" i="54"/>
  <c r="AB140" i="54"/>
  <c r="AA140" i="54"/>
  <c r="Z140" i="54"/>
  <c r="Y140" i="54"/>
  <c r="X140" i="54"/>
  <c r="W140" i="54"/>
  <c r="V140" i="54"/>
  <c r="U140" i="54"/>
  <c r="T140" i="54"/>
  <c r="S140" i="54"/>
  <c r="R140" i="54"/>
  <c r="Q140" i="54"/>
  <c r="P140" i="54"/>
  <c r="O140" i="54"/>
  <c r="N140" i="54"/>
  <c r="M140" i="54"/>
  <c r="L140" i="54"/>
  <c r="K140" i="54"/>
  <c r="AD129" i="54"/>
  <c r="AD153" i="54" s="1"/>
  <c r="AD159" i="54" s="1"/>
  <c r="AD226" i="54" s="1"/>
  <c r="AC129" i="54"/>
  <c r="AC153" i="54" s="1"/>
  <c r="AC159" i="54" s="1"/>
  <c r="AC226" i="54" s="1"/>
  <c r="AB129" i="54"/>
  <c r="AB153" i="54" s="1"/>
  <c r="AB159" i="54" s="1"/>
  <c r="AB226" i="54" s="1"/>
  <c r="AA129" i="54"/>
  <c r="AA153" i="54" s="1"/>
  <c r="AA159" i="54" s="1"/>
  <c r="AA226" i="54" s="1"/>
  <c r="Z129" i="54"/>
  <c r="Z153" i="54" s="1"/>
  <c r="Z159" i="54" s="1"/>
  <c r="Z226" i="54" s="1"/>
  <c r="Y129" i="54"/>
  <c r="Y153" i="54" s="1"/>
  <c r="Y159" i="54" s="1"/>
  <c r="Y226" i="54" s="1"/>
  <c r="X129" i="54"/>
  <c r="X153" i="54" s="1"/>
  <c r="X159" i="54" s="1"/>
  <c r="X226" i="54" s="1"/>
  <c r="W129" i="54"/>
  <c r="W153" i="54" s="1"/>
  <c r="W159" i="54" s="1"/>
  <c r="W226" i="54" s="1"/>
  <c r="V129" i="54"/>
  <c r="V153" i="54" s="1"/>
  <c r="V159" i="54" s="1"/>
  <c r="V226" i="54" s="1"/>
  <c r="U129" i="54"/>
  <c r="U153" i="54" s="1"/>
  <c r="U159" i="54" s="1"/>
  <c r="U226" i="54" s="1"/>
  <c r="T129" i="54"/>
  <c r="T153" i="54" s="1"/>
  <c r="T159" i="54" s="1"/>
  <c r="T226" i="54" s="1"/>
  <c r="S129" i="54"/>
  <c r="S153" i="54" s="1"/>
  <c r="S159" i="54" s="1"/>
  <c r="S226" i="54" s="1"/>
  <c r="R129" i="54"/>
  <c r="R153" i="54" s="1"/>
  <c r="R159" i="54" s="1"/>
  <c r="R226" i="54" s="1"/>
  <c r="Q129" i="54"/>
  <c r="Q153" i="54" s="1"/>
  <c r="Q159" i="54" s="1"/>
  <c r="Q226" i="54" s="1"/>
  <c r="P129" i="54"/>
  <c r="P153" i="54" s="1"/>
  <c r="P159" i="54" s="1"/>
  <c r="P226" i="54" s="1"/>
  <c r="O129" i="54"/>
  <c r="O153" i="54" s="1"/>
  <c r="O159" i="54" s="1"/>
  <c r="O226" i="54" s="1"/>
  <c r="N129" i="54"/>
  <c r="N153" i="54" s="1"/>
  <c r="N159" i="54" s="1"/>
  <c r="N226" i="54" s="1"/>
  <c r="M129" i="54"/>
  <c r="M153" i="54" s="1"/>
  <c r="M159" i="54" s="1"/>
  <c r="M226" i="54" s="1"/>
  <c r="L129" i="54"/>
  <c r="L153" i="54" s="1"/>
  <c r="L159" i="54" s="1"/>
  <c r="L226" i="54" s="1"/>
  <c r="J101" i="54"/>
  <c r="J63" i="54"/>
  <c r="AD142" i="53"/>
  <c r="AC142" i="53"/>
  <c r="AB142" i="53"/>
  <c r="AA142" i="53"/>
  <c r="Z142" i="53"/>
  <c r="Y142" i="53"/>
  <c r="X142" i="53"/>
  <c r="W142" i="53"/>
  <c r="V142" i="53"/>
  <c r="U142" i="53"/>
  <c r="T142" i="53"/>
  <c r="S142" i="53"/>
  <c r="R142" i="53"/>
  <c r="Q142" i="53"/>
  <c r="P142" i="53"/>
  <c r="O142" i="53"/>
  <c r="N142" i="53"/>
  <c r="M142" i="53"/>
  <c r="L142" i="53"/>
  <c r="K142" i="53"/>
  <c r="AD140" i="53"/>
  <c r="AC140" i="53"/>
  <c r="AB140" i="53"/>
  <c r="AA140" i="53"/>
  <c r="Z140" i="53"/>
  <c r="Y140" i="53"/>
  <c r="X140" i="53"/>
  <c r="W140" i="53"/>
  <c r="V140" i="53"/>
  <c r="U140" i="53"/>
  <c r="T140" i="53"/>
  <c r="S140" i="53"/>
  <c r="R140" i="53"/>
  <c r="Q140" i="53"/>
  <c r="P140" i="53"/>
  <c r="O140" i="53"/>
  <c r="N140" i="53"/>
  <c r="M140" i="53"/>
  <c r="L140" i="53"/>
  <c r="K140" i="53"/>
  <c r="AD129" i="53"/>
  <c r="AC129" i="53"/>
  <c r="AB129" i="53"/>
  <c r="AA129" i="53"/>
  <c r="Z129" i="53"/>
  <c r="Y129" i="53"/>
  <c r="X129" i="53"/>
  <c r="W129" i="53"/>
  <c r="V129" i="53"/>
  <c r="U129" i="53"/>
  <c r="T129" i="53"/>
  <c r="S129" i="53"/>
  <c r="R129" i="53"/>
  <c r="Q129" i="53"/>
  <c r="P129" i="53"/>
  <c r="O129" i="53"/>
  <c r="N129" i="53"/>
  <c r="M129" i="53"/>
  <c r="L129" i="53"/>
  <c r="J101" i="53"/>
  <c r="J63" i="53"/>
  <c r="S153" i="53" l="1"/>
  <c r="S159" i="53" s="1"/>
  <c r="S226" i="53" s="1"/>
  <c r="L153" i="53"/>
  <c r="L159" i="53" s="1"/>
  <c r="L226" i="53" s="1"/>
  <c r="AB153" i="53"/>
  <c r="AB159" i="53" s="1"/>
  <c r="AB226" i="53" s="1"/>
  <c r="N153" i="53"/>
  <c r="N159" i="53" s="1"/>
  <c r="N226" i="53" s="1"/>
  <c r="V153" i="53"/>
  <c r="V157" i="53" s="1"/>
  <c r="AD153" i="53"/>
  <c r="AD159" i="53" s="1"/>
  <c r="AD226" i="53" s="1"/>
  <c r="O153" i="53"/>
  <c r="O159" i="53" s="1"/>
  <c r="O226" i="53" s="1"/>
  <c r="P153" i="53"/>
  <c r="P159" i="53" s="1"/>
  <c r="P226" i="53" s="1"/>
  <c r="Q153" i="53"/>
  <c r="Q159" i="53" s="1"/>
  <c r="Q226" i="53" s="1"/>
  <c r="Y153" i="53"/>
  <c r="Y157" i="53" s="1"/>
  <c r="W153" i="53"/>
  <c r="W159" i="53" s="1"/>
  <c r="W226" i="53" s="1"/>
  <c r="X153" i="53"/>
  <c r="X159" i="53" s="1"/>
  <c r="X226" i="53" s="1"/>
  <c r="R153" i="53"/>
  <c r="R157" i="53" s="1"/>
  <c r="Z153" i="53"/>
  <c r="Z159" i="53" s="1"/>
  <c r="Z226" i="53" s="1"/>
  <c r="AA153" i="53"/>
  <c r="AA159" i="53" s="1"/>
  <c r="AA226" i="53" s="1"/>
  <c r="T153" i="53"/>
  <c r="T159" i="53" s="1"/>
  <c r="T226" i="53" s="1"/>
  <c r="M153" i="53"/>
  <c r="M157" i="53" s="1"/>
  <c r="U153" i="53"/>
  <c r="U159" i="53" s="1"/>
  <c r="U226" i="53" s="1"/>
  <c r="AC153" i="53"/>
  <c r="AC159" i="53" s="1"/>
  <c r="AC226" i="53" s="1"/>
  <c r="K169" i="55"/>
  <c r="S169" i="55"/>
  <c r="AA169" i="55"/>
  <c r="V169" i="55"/>
  <c r="P169" i="53"/>
  <c r="Q169" i="53"/>
  <c r="L169" i="54"/>
  <c r="R169" i="53"/>
  <c r="T169" i="55"/>
  <c r="L169" i="55"/>
  <c r="T169" i="54"/>
  <c r="K169" i="53"/>
  <c r="AB169" i="55"/>
  <c r="AA169" i="53"/>
  <c r="S169" i="53"/>
  <c r="O169" i="54"/>
  <c r="M169" i="55"/>
  <c r="U169" i="55"/>
  <c r="AC169" i="55"/>
  <c r="P169" i="54"/>
  <c r="X169" i="54"/>
  <c r="N169" i="55"/>
  <c r="AD169" i="55"/>
  <c r="Q169" i="54"/>
  <c r="P169" i="55"/>
  <c r="X169" i="55"/>
  <c r="Q169" i="55"/>
  <c r="Y169" i="55"/>
  <c r="R169" i="55"/>
  <c r="Y169" i="54"/>
  <c r="R169" i="54"/>
  <c r="K169" i="54"/>
  <c r="S169" i="54"/>
  <c r="AB169" i="54"/>
  <c r="L169" i="53"/>
  <c r="M169" i="53"/>
  <c r="U169" i="53"/>
  <c r="AC169" i="53"/>
  <c r="N169" i="53"/>
  <c r="V169" i="53"/>
  <c r="Z169" i="54"/>
  <c r="AA169" i="54"/>
  <c r="AD169" i="53"/>
  <c r="O169" i="53"/>
  <c r="W169" i="53"/>
  <c r="X169" i="53"/>
  <c r="Y169" i="53"/>
  <c r="O169" i="55"/>
  <c r="W169" i="55"/>
  <c r="Z169" i="55"/>
  <c r="M169" i="54"/>
  <c r="U169" i="54"/>
  <c r="AC169" i="54"/>
  <c r="N169" i="54"/>
  <c r="V169" i="54"/>
  <c r="AD169" i="54"/>
  <c r="W169" i="54"/>
  <c r="Z169" i="53"/>
  <c r="T169" i="53"/>
  <c r="AB169" i="53"/>
  <c r="M157" i="55"/>
  <c r="AC157" i="55"/>
  <c r="AD222" i="55"/>
  <c r="Q156" i="55"/>
  <c r="Q164" i="55" s="1"/>
  <c r="L157" i="55"/>
  <c r="P157" i="55"/>
  <c r="X157" i="55"/>
  <c r="Y157" i="55"/>
  <c r="AB222" i="55"/>
  <c r="Z156" i="55"/>
  <c r="AA156" i="55"/>
  <c r="T167" i="55"/>
  <c r="P156" i="54"/>
  <c r="X157" i="54"/>
  <c r="U222" i="54"/>
  <c r="Q156" i="54"/>
  <c r="R222" i="54"/>
  <c r="AC222" i="54"/>
  <c r="O156" i="54"/>
  <c r="S156" i="54"/>
  <c r="AA222" i="54"/>
  <c r="AB156" i="54"/>
  <c r="L222" i="54"/>
  <c r="T156" i="54"/>
  <c r="M222" i="54"/>
  <c r="P167" i="55"/>
  <c r="X167" i="55"/>
  <c r="L167" i="55"/>
  <c r="AB167" i="55"/>
  <c r="Z167" i="55"/>
  <c r="R167" i="55"/>
  <c r="Q167" i="55"/>
  <c r="Y167" i="55"/>
  <c r="M167" i="55"/>
  <c r="U167" i="55"/>
  <c r="AC167" i="55"/>
  <c r="O156" i="55"/>
  <c r="T157" i="55"/>
  <c r="O167" i="55"/>
  <c r="W167" i="55"/>
  <c r="K167" i="55"/>
  <c r="S167" i="55"/>
  <c r="AA167" i="55"/>
  <c r="N167" i="55"/>
  <c r="V167" i="55"/>
  <c r="AD167" i="55"/>
  <c r="Q167" i="54"/>
  <c r="Y167" i="54"/>
  <c r="R167" i="54"/>
  <c r="Z167" i="54"/>
  <c r="P167" i="54"/>
  <c r="X167" i="54"/>
  <c r="M167" i="54"/>
  <c r="U167" i="54"/>
  <c r="AC167" i="54"/>
  <c r="N167" i="54"/>
  <c r="V167" i="54"/>
  <c r="O167" i="54"/>
  <c r="W167" i="54"/>
  <c r="AD167" i="54"/>
  <c r="K167" i="54"/>
  <c r="S167" i="54"/>
  <c r="AA167" i="54"/>
  <c r="L167" i="54"/>
  <c r="T167" i="54"/>
  <c r="AB167" i="54"/>
  <c r="O167" i="53"/>
  <c r="Y167" i="53"/>
  <c r="W167" i="53"/>
  <c r="P167" i="53"/>
  <c r="X167" i="53"/>
  <c r="R167" i="53"/>
  <c r="L167" i="53"/>
  <c r="T167" i="53"/>
  <c r="AB167" i="53"/>
  <c r="Z167" i="53"/>
  <c r="M167" i="53"/>
  <c r="U167" i="53"/>
  <c r="AC167" i="53"/>
  <c r="N167" i="53"/>
  <c r="V167" i="53"/>
  <c r="AD167" i="53"/>
  <c r="Q167" i="53"/>
  <c r="K167" i="53"/>
  <c r="S167" i="53"/>
  <c r="AA167" i="53"/>
  <c r="Q259" i="3"/>
  <c r="Q258" i="3"/>
  <c r="Q257" i="3"/>
  <c r="Q256" i="3"/>
  <c r="Q255" i="3"/>
  <c r="Q254" i="3"/>
  <c r="Q253" i="3"/>
  <c r="Q252" i="3"/>
  <c r="Q251" i="3"/>
  <c r="Q250" i="3"/>
  <c r="Q249" i="3"/>
  <c r="Q248" i="3"/>
  <c r="Q247" i="3"/>
  <c r="Q246" i="3"/>
  <c r="Q245" i="3"/>
  <c r="Q244" i="3"/>
  <c r="Q243" i="3"/>
  <c r="Q242" i="3"/>
  <c r="Q241" i="3"/>
  <c r="Q240" i="3"/>
  <c r="M259" i="3"/>
  <c r="M258" i="3"/>
  <c r="M257" i="3"/>
  <c r="M256" i="3"/>
  <c r="M255" i="3"/>
  <c r="M254" i="3"/>
  <c r="M253" i="3"/>
  <c r="M252" i="3"/>
  <c r="M251" i="3"/>
  <c r="M250" i="3"/>
  <c r="M249" i="3"/>
  <c r="M248" i="3"/>
  <c r="M247" i="3"/>
  <c r="M246" i="3"/>
  <c r="M245" i="3"/>
  <c r="M244" i="3"/>
  <c r="M243" i="3"/>
  <c r="M242" i="3"/>
  <c r="M241" i="3"/>
  <c r="M240" i="3"/>
  <c r="I259" i="3"/>
  <c r="I258" i="3"/>
  <c r="I257" i="3"/>
  <c r="I256" i="3"/>
  <c r="I255" i="3"/>
  <c r="I254" i="3"/>
  <c r="I253" i="3"/>
  <c r="I252" i="3"/>
  <c r="I251" i="3"/>
  <c r="I250" i="3"/>
  <c r="I249" i="3"/>
  <c r="I248" i="3"/>
  <c r="I247" i="3"/>
  <c r="I246" i="3"/>
  <c r="I245" i="3"/>
  <c r="I244" i="3"/>
  <c r="I243" i="3"/>
  <c r="I242" i="3"/>
  <c r="I241" i="3"/>
  <c r="I240" i="3"/>
  <c r="Q233" i="3"/>
  <c r="Q232" i="3"/>
  <c r="Q231" i="3"/>
  <c r="Q230" i="3"/>
  <c r="Q229" i="3"/>
  <c r="Q228" i="3"/>
  <c r="Q227" i="3"/>
  <c r="Q226" i="3"/>
  <c r="Q225" i="3"/>
  <c r="Q224" i="3"/>
  <c r="Q223" i="3"/>
  <c r="Q222" i="3"/>
  <c r="Q221" i="3"/>
  <c r="Q220" i="3"/>
  <c r="Q219" i="3"/>
  <c r="Q218" i="3"/>
  <c r="Q217" i="3"/>
  <c r="Q216" i="3"/>
  <c r="Q215" i="3"/>
  <c r="Q214" i="3"/>
  <c r="M233" i="3"/>
  <c r="M232" i="3"/>
  <c r="M231" i="3"/>
  <c r="M230" i="3"/>
  <c r="M229" i="3"/>
  <c r="M228" i="3"/>
  <c r="M227" i="3"/>
  <c r="M226" i="3"/>
  <c r="M225" i="3"/>
  <c r="M224" i="3"/>
  <c r="M223" i="3"/>
  <c r="M222" i="3"/>
  <c r="M221" i="3"/>
  <c r="M220" i="3"/>
  <c r="M219" i="3"/>
  <c r="M218" i="3"/>
  <c r="M217" i="3"/>
  <c r="M216" i="3"/>
  <c r="M215" i="3"/>
  <c r="M214" i="3"/>
  <c r="I233" i="3"/>
  <c r="I232" i="3"/>
  <c r="I231" i="3"/>
  <c r="I230" i="3"/>
  <c r="I229" i="3"/>
  <c r="I228" i="3"/>
  <c r="I227" i="3"/>
  <c r="I226" i="3"/>
  <c r="I225" i="3"/>
  <c r="I224" i="3"/>
  <c r="I223" i="3"/>
  <c r="I222" i="3"/>
  <c r="I221" i="3"/>
  <c r="I220" i="3"/>
  <c r="I219" i="3"/>
  <c r="I218" i="3"/>
  <c r="I217" i="3"/>
  <c r="I216" i="3"/>
  <c r="I215" i="3"/>
  <c r="I214" i="3"/>
  <c r="Q207" i="3"/>
  <c r="Q206" i="3"/>
  <c r="Q205" i="3"/>
  <c r="Q204" i="3"/>
  <c r="Q203" i="3"/>
  <c r="Q202" i="3"/>
  <c r="Q201" i="3"/>
  <c r="Q200" i="3"/>
  <c r="Q199" i="3"/>
  <c r="Q198" i="3"/>
  <c r="Q197" i="3"/>
  <c r="Q196" i="3"/>
  <c r="Q195" i="3"/>
  <c r="Q194" i="3"/>
  <c r="Q193" i="3"/>
  <c r="Q192" i="3"/>
  <c r="Q191" i="3"/>
  <c r="Q190" i="3"/>
  <c r="Q189" i="3"/>
  <c r="Q188" i="3"/>
  <c r="M207" i="3"/>
  <c r="M206" i="3"/>
  <c r="M205" i="3"/>
  <c r="M204" i="3"/>
  <c r="M203" i="3"/>
  <c r="M202" i="3"/>
  <c r="M201" i="3"/>
  <c r="M200" i="3"/>
  <c r="M199" i="3"/>
  <c r="M198" i="3"/>
  <c r="M197" i="3"/>
  <c r="M196" i="3"/>
  <c r="M195" i="3"/>
  <c r="M194" i="3"/>
  <c r="M193" i="3"/>
  <c r="M192" i="3"/>
  <c r="M191" i="3"/>
  <c r="M190" i="3"/>
  <c r="M189" i="3"/>
  <c r="M188" i="3"/>
  <c r="I207" i="3"/>
  <c r="I206" i="3"/>
  <c r="I205" i="3"/>
  <c r="I204" i="3"/>
  <c r="I203" i="3"/>
  <c r="I202" i="3"/>
  <c r="I201" i="3"/>
  <c r="I200" i="3"/>
  <c r="I199" i="3"/>
  <c r="I198" i="3"/>
  <c r="I197" i="3"/>
  <c r="I196" i="3"/>
  <c r="I195" i="3"/>
  <c r="I194" i="3"/>
  <c r="I193" i="3"/>
  <c r="I192" i="3"/>
  <c r="I191" i="3"/>
  <c r="I190" i="3"/>
  <c r="I189" i="3"/>
  <c r="I188" i="3"/>
  <c r="Z157" i="53" l="1"/>
  <c r="AD157" i="53"/>
  <c r="X157" i="53"/>
  <c r="T156" i="53"/>
  <c r="T161" i="53" s="1"/>
  <c r="AB222" i="53"/>
  <c r="P156" i="53"/>
  <c r="P161" i="53" s="1"/>
  <c r="N157" i="53"/>
  <c r="S222" i="53"/>
  <c r="Y159" i="53"/>
  <c r="Y226" i="53" s="1"/>
  <c r="Q157" i="53"/>
  <c r="AA156" i="53"/>
  <c r="AA161" i="53" s="1"/>
  <c r="M159" i="53"/>
  <c r="M226" i="53" s="1"/>
  <c r="R159" i="53"/>
  <c r="R226" i="53" s="1"/>
  <c r="V159" i="53"/>
  <c r="V226" i="53" s="1"/>
  <c r="N158" i="54"/>
  <c r="AD158" i="54"/>
  <c r="Q157" i="55"/>
  <c r="Z222" i="55"/>
  <c r="Q222" i="55"/>
  <c r="W222" i="55"/>
  <c r="V157" i="55"/>
  <c r="W156" i="55"/>
  <c r="W161" i="55" s="1"/>
  <c r="R222" i="55"/>
  <c r="Y222" i="55"/>
  <c r="AD157" i="55"/>
  <c r="W157" i="55"/>
  <c r="O157" i="55"/>
  <c r="Y156" i="55"/>
  <c r="Y161" i="55" s="1"/>
  <c r="Z157" i="55"/>
  <c r="T222" i="55"/>
  <c r="AD156" i="55"/>
  <c r="AD164" i="55" s="1"/>
  <c r="S157" i="55"/>
  <c r="L222" i="55"/>
  <c r="V156" i="55"/>
  <c r="V164" i="55" s="1"/>
  <c r="V222" i="55"/>
  <c r="O222" i="55"/>
  <c r="AA157" i="55"/>
  <c r="Q161" i="55"/>
  <c r="AA222" i="55"/>
  <c r="L156" i="55"/>
  <c r="L164" i="55" s="1"/>
  <c r="S222" i="55"/>
  <c r="N222" i="55"/>
  <c r="T156" i="55"/>
  <c r="T164" i="55" s="1"/>
  <c r="N157" i="55"/>
  <c r="N156" i="55"/>
  <c r="N164" i="55" s="1"/>
  <c r="Z164" i="55"/>
  <c r="Z161" i="55"/>
  <c r="AA164" i="55"/>
  <c r="AA161" i="55"/>
  <c r="O164" i="55"/>
  <c r="O161" i="55"/>
  <c r="S156" i="55"/>
  <c r="R156" i="55"/>
  <c r="R157" i="55"/>
  <c r="AB157" i="55"/>
  <c r="M222" i="55"/>
  <c r="M156" i="55"/>
  <c r="P222" i="55"/>
  <c r="P156" i="55"/>
  <c r="AB156" i="55"/>
  <c r="U222" i="55"/>
  <c r="U156" i="55"/>
  <c r="X222" i="55"/>
  <c r="X156" i="55"/>
  <c r="U157" i="55"/>
  <c r="AC222" i="55"/>
  <c r="AC156" i="55"/>
  <c r="L157" i="54"/>
  <c r="L158" i="53"/>
  <c r="L165" i="53" s="1"/>
  <c r="L179" i="53" s="1"/>
  <c r="L182" i="53" s="1"/>
  <c r="AC157" i="54"/>
  <c r="O222" i="54"/>
  <c r="O158" i="53"/>
  <c r="O165" i="53" s="1"/>
  <c r="O179" i="53" s="1"/>
  <c r="O182" i="53" s="1"/>
  <c r="X222" i="54"/>
  <c r="W158" i="53"/>
  <c r="W165" i="53" s="1"/>
  <c r="W179" i="53" s="1"/>
  <c r="W182" i="53" s="1"/>
  <c r="Y222" i="54"/>
  <c r="T157" i="54"/>
  <c r="P157" i="54"/>
  <c r="Y157" i="54"/>
  <c r="AA156" i="54"/>
  <c r="AA164" i="54" s="1"/>
  <c r="Q157" i="54"/>
  <c r="Q222" i="54"/>
  <c r="Y156" i="54"/>
  <c r="Y164" i="54" s="1"/>
  <c r="AA157" i="54"/>
  <c r="X156" i="54"/>
  <c r="X161" i="54" s="1"/>
  <c r="P222" i="54"/>
  <c r="W222" i="54"/>
  <c r="S157" i="54"/>
  <c r="S222" i="54"/>
  <c r="P164" i="54"/>
  <c r="P161" i="54"/>
  <c r="S164" i="54"/>
  <c r="S161" i="54"/>
  <c r="O164" i="54"/>
  <c r="O161" i="54"/>
  <c r="AB164" i="54"/>
  <c r="AB161" i="54"/>
  <c r="L156" i="54"/>
  <c r="W157" i="54"/>
  <c r="Z157" i="54"/>
  <c r="Z156" i="54"/>
  <c r="O157" i="54"/>
  <c r="AC156" i="54"/>
  <c r="T164" i="54"/>
  <c r="T161" i="54"/>
  <c r="R156" i="54"/>
  <c r="R157" i="54"/>
  <c r="U157" i="54"/>
  <c r="N222" i="54"/>
  <c r="N157" i="54"/>
  <c r="N156" i="54"/>
  <c r="T222" i="54"/>
  <c r="M156" i="54"/>
  <c r="AB222" i="54"/>
  <c r="U156" i="54"/>
  <c r="M157" i="54"/>
  <c r="AB157" i="54"/>
  <c r="V157" i="54"/>
  <c r="V222" i="54"/>
  <c r="V156" i="54"/>
  <c r="W156" i="54"/>
  <c r="AD156" i="54"/>
  <c r="AD157" i="54"/>
  <c r="AD222" i="54"/>
  <c r="Z222" i="54"/>
  <c r="Q164" i="54"/>
  <c r="Q161" i="54"/>
  <c r="L156" i="53"/>
  <c r="L164" i="53" s="1"/>
  <c r="W156" i="53"/>
  <c r="W164" i="53" s="1"/>
  <c r="T157" i="53"/>
  <c r="T222" i="53"/>
  <c r="Y158" i="53"/>
  <c r="Y165" i="53" s="1"/>
  <c r="Y179" i="53" s="1"/>
  <c r="Y182" i="53" s="1"/>
  <c r="L157" i="53"/>
  <c r="L222" i="53"/>
  <c r="AB157" i="53"/>
  <c r="O157" i="53"/>
  <c r="O156" i="53"/>
  <c r="O161" i="53" s="1"/>
  <c r="AB156" i="53"/>
  <c r="AB161" i="53" s="1"/>
  <c r="W157" i="53"/>
  <c r="AB158" i="53"/>
  <c r="AB165" i="53" s="1"/>
  <c r="AB179" i="53" s="1"/>
  <c r="AB182" i="53" s="1"/>
  <c r="W222" i="53"/>
  <c r="O222" i="53"/>
  <c r="S157" i="53"/>
  <c r="AA157" i="53"/>
  <c r="S158" i="53"/>
  <c r="S165" i="53" s="1"/>
  <c r="S179" i="53" s="1"/>
  <c r="S182" i="53" s="1"/>
  <c r="AA158" i="53"/>
  <c r="AA165" i="53" s="1"/>
  <c r="AA179" i="53" s="1"/>
  <c r="AA182" i="53" s="1"/>
  <c r="AA222" i="53"/>
  <c r="X158" i="53"/>
  <c r="X165" i="53" s="1"/>
  <c r="X179" i="53" s="1"/>
  <c r="X182" i="53" s="1"/>
  <c r="R158" i="53"/>
  <c r="R162" i="53" s="1"/>
  <c r="T158" i="53"/>
  <c r="T165" i="53" s="1"/>
  <c r="T179" i="53" s="1"/>
  <c r="T182" i="53" s="1"/>
  <c r="T164" i="53"/>
  <c r="X156" i="53"/>
  <c r="U222" i="53"/>
  <c r="U158" i="53"/>
  <c r="U156" i="53"/>
  <c r="AC222" i="53"/>
  <c r="AC158" i="53"/>
  <c r="AC156" i="53"/>
  <c r="X222" i="53"/>
  <c r="N222" i="53"/>
  <c r="N156" i="53"/>
  <c r="N158" i="53"/>
  <c r="P222" i="53"/>
  <c r="R222" i="53"/>
  <c r="Q156" i="53"/>
  <c r="AD158" i="53"/>
  <c r="AD156" i="53"/>
  <c r="AD222" i="53"/>
  <c r="Z156" i="53"/>
  <c r="S156" i="53"/>
  <c r="V222" i="53"/>
  <c r="V158" i="53"/>
  <c r="V156" i="53"/>
  <c r="R156" i="53"/>
  <c r="Y222" i="53"/>
  <c r="P157" i="53"/>
  <c r="AC157" i="53"/>
  <c r="P158" i="53"/>
  <c r="Q158" i="53"/>
  <c r="Z222" i="53"/>
  <c r="U157" i="53"/>
  <c r="Q222" i="53"/>
  <c r="Z158" i="53"/>
  <c r="M222" i="53"/>
  <c r="M158" i="53"/>
  <c r="M156" i="53"/>
  <c r="Y156" i="53"/>
  <c r="Q129" i="3"/>
  <c r="Q128" i="3"/>
  <c r="Q127" i="3"/>
  <c r="Q126" i="3"/>
  <c r="Q125" i="3"/>
  <c r="Q124" i="3"/>
  <c r="Q123" i="3"/>
  <c r="Q122" i="3"/>
  <c r="Q121" i="3"/>
  <c r="Q120" i="3"/>
  <c r="Q119" i="3"/>
  <c r="Q118" i="3"/>
  <c r="Q117" i="3"/>
  <c r="Q116" i="3"/>
  <c r="Q115" i="3"/>
  <c r="Q114" i="3"/>
  <c r="Q113" i="3"/>
  <c r="Q112" i="3"/>
  <c r="Q111" i="3"/>
  <c r="Q110" i="3"/>
  <c r="M129" i="3"/>
  <c r="M128" i="3"/>
  <c r="M127" i="3"/>
  <c r="M126" i="3"/>
  <c r="M125" i="3"/>
  <c r="M124" i="3"/>
  <c r="M123" i="3"/>
  <c r="M122" i="3"/>
  <c r="M121" i="3"/>
  <c r="M120" i="3"/>
  <c r="M119" i="3"/>
  <c r="M118" i="3"/>
  <c r="M117" i="3"/>
  <c r="M116" i="3"/>
  <c r="M115" i="3"/>
  <c r="M114" i="3"/>
  <c r="M113" i="3"/>
  <c r="M112" i="3"/>
  <c r="M111" i="3"/>
  <c r="M110" i="3"/>
  <c r="I129" i="3"/>
  <c r="I128" i="3"/>
  <c r="I127" i="3"/>
  <c r="I126" i="3"/>
  <c r="I125" i="3"/>
  <c r="I124" i="3"/>
  <c r="I123" i="3"/>
  <c r="I122" i="3"/>
  <c r="I121" i="3"/>
  <c r="I120" i="3"/>
  <c r="I119" i="3"/>
  <c r="I118" i="3"/>
  <c r="I117" i="3"/>
  <c r="I116" i="3"/>
  <c r="I115" i="3"/>
  <c r="I114" i="3"/>
  <c r="I113" i="3"/>
  <c r="I112" i="3"/>
  <c r="I111" i="3"/>
  <c r="I110" i="3"/>
  <c r="Q103" i="3"/>
  <c r="AD158" i="55" s="1"/>
  <c r="AD165" i="55" s="1"/>
  <c r="AD179" i="55" s="1"/>
  <c r="AD182" i="55" s="1"/>
  <c r="Q102" i="3"/>
  <c r="AC158" i="55" s="1"/>
  <c r="Q101" i="3"/>
  <c r="AB158" i="55" s="1"/>
  <c r="Q100" i="3"/>
  <c r="AA158" i="55" s="1"/>
  <c r="Q99" i="3"/>
  <c r="Z158" i="55" s="1"/>
  <c r="Q98" i="3"/>
  <c r="Y158" i="55" s="1"/>
  <c r="Y162" i="55" s="1"/>
  <c r="Q97" i="3"/>
  <c r="X158" i="55" s="1"/>
  <c r="Q96" i="3"/>
  <c r="W158" i="55" s="1"/>
  <c r="W165" i="55" s="1"/>
  <c r="W179" i="55" s="1"/>
  <c r="W182" i="55" s="1"/>
  <c r="Q95" i="3"/>
  <c r="V158" i="55" s="1"/>
  <c r="V162" i="55" s="1"/>
  <c r="Q94" i="3"/>
  <c r="U158" i="55" s="1"/>
  <c r="Q93" i="3"/>
  <c r="T158" i="55" s="1"/>
  <c r="Q92" i="3"/>
  <c r="S158" i="55" s="1"/>
  <c r="S165" i="55" s="1"/>
  <c r="S179" i="55" s="1"/>
  <c r="S182" i="55" s="1"/>
  <c r="Q91" i="3"/>
  <c r="R158" i="55" s="1"/>
  <c r="R165" i="55" s="1"/>
  <c r="R179" i="55" s="1"/>
  <c r="R182" i="55" s="1"/>
  <c r="Q90" i="3"/>
  <c r="Q158" i="55" s="1"/>
  <c r="Q165" i="55" s="1"/>
  <c r="Q89" i="3"/>
  <c r="P158" i="55" s="1"/>
  <c r="Q88" i="3"/>
  <c r="O158" i="55" s="1"/>
  <c r="O162" i="55" s="1"/>
  <c r="Q87" i="3"/>
  <c r="N158" i="55" s="1"/>
  <c r="N165" i="55" s="1"/>
  <c r="N179" i="55" s="1"/>
  <c r="N182" i="55" s="1"/>
  <c r="Q86" i="3"/>
  <c r="M158" i="55" s="1"/>
  <c r="Q85" i="3"/>
  <c r="L158" i="55" s="1"/>
  <c r="L162" i="55" s="1"/>
  <c r="Q84" i="3"/>
  <c r="M103" i="3"/>
  <c r="M102" i="3"/>
  <c r="AC158" i="54" s="1"/>
  <c r="M101" i="3"/>
  <c r="AB158" i="54" s="1"/>
  <c r="M100" i="3"/>
  <c r="AA158" i="54" s="1"/>
  <c r="AA162" i="54" s="1"/>
  <c r="M99" i="3"/>
  <c r="Z158" i="54" s="1"/>
  <c r="M98" i="3"/>
  <c r="Y158" i="54" s="1"/>
  <c r="Y165" i="54" s="1"/>
  <c r="Y179" i="54" s="1"/>
  <c r="Y182" i="54" s="1"/>
  <c r="M97" i="3"/>
  <c r="X158" i="54" s="1"/>
  <c r="X165" i="54" s="1"/>
  <c r="X179" i="54" s="1"/>
  <c r="X182" i="54" s="1"/>
  <c r="M96" i="3"/>
  <c r="W158" i="54" s="1"/>
  <c r="W165" i="54" s="1"/>
  <c r="W179" i="54" s="1"/>
  <c r="W182" i="54" s="1"/>
  <c r="M95" i="3"/>
  <c r="V158" i="54" s="1"/>
  <c r="M94" i="3"/>
  <c r="U158" i="54" s="1"/>
  <c r="M93" i="3"/>
  <c r="T158" i="54" s="1"/>
  <c r="T165" i="54" s="1"/>
  <c r="T179" i="54" s="1"/>
  <c r="T182" i="54" s="1"/>
  <c r="M92" i="3"/>
  <c r="S158" i="54" s="1"/>
  <c r="S165" i="54" s="1"/>
  <c r="S179" i="54" s="1"/>
  <c r="S182" i="54" s="1"/>
  <c r="M91" i="3"/>
  <c r="R158" i="54" s="1"/>
  <c r="M90" i="3"/>
  <c r="Q158" i="54" s="1"/>
  <c r="Q162" i="54" s="1"/>
  <c r="M89" i="3"/>
  <c r="P158" i="54" s="1"/>
  <c r="M88" i="3"/>
  <c r="O158" i="54" s="1"/>
  <c r="M87" i="3"/>
  <c r="M86" i="3"/>
  <c r="M158" i="54" s="1"/>
  <c r="M85" i="3"/>
  <c r="L158" i="54" s="1"/>
  <c r="M84" i="3"/>
  <c r="P164" i="53" l="1"/>
  <c r="AA164" i="53"/>
  <c r="Q179" i="55"/>
  <c r="N162" i="55"/>
  <c r="N198" i="55" s="1"/>
  <c r="V165" i="55"/>
  <c r="S162" i="55"/>
  <c r="S200" i="55" s="1"/>
  <c r="W162" i="55"/>
  <c r="W200" i="55" s="1"/>
  <c r="R162" i="55"/>
  <c r="R200" i="55" s="1"/>
  <c r="Y165" i="55"/>
  <c r="V161" i="55"/>
  <c r="O165" i="55"/>
  <c r="W164" i="55"/>
  <c r="Q162" i="55"/>
  <c r="Q200" i="55" s="1"/>
  <c r="O162" i="53"/>
  <c r="O200" i="53" s="1"/>
  <c r="AD161" i="55"/>
  <c r="AD162" i="55"/>
  <c r="AD198" i="55" s="1"/>
  <c r="L165" i="55"/>
  <c r="Y164" i="55"/>
  <c r="T161" i="55"/>
  <c r="N161" i="55"/>
  <c r="L161" i="55"/>
  <c r="X165" i="55"/>
  <c r="X179" i="55" s="1"/>
  <c r="X182" i="55" s="1"/>
  <c r="X162" i="55"/>
  <c r="O200" i="55"/>
  <c r="O198" i="55"/>
  <c r="U162" i="55"/>
  <c r="U165" i="55"/>
  <c r="U179" i="55" s="1"/>
  <c r="U182" i="55" s="1"/>
  <c r="U164" i="55"/>
  <c r="U161" i="55"/>
  <c r="AB164" i="55"/>
  <c r="AB161" i="55"/>
  <c r="M162" i="55"/>
  <c r="M165" i="55"/>
  <c r="M179" i="55" s="1"/>
  <c r="M182" i="55" s="1"/>
  <c r="V198" i="55"/>
  <c r="V200" i="55"/>
  <c r="P164" i="55"/>
  <c r="P161" i="55"/>
  <c r="Y198" i="55"/>
  <c r="Y200" i="55"/>
  <c r="AC162" i="55"/>
  <c r="AC165" i="55"/>
  <c r="AC179" i="55" s="1"/>
  <c r="AC182" i="55" s="1"/>
  <c r="P165" i="55"/>
  <c r="P179" i="55" s="1"/>
  <c r="P182" i="55" s="1"/>
  <c r="P162" i="55"/>
  <c r="AB165" i="55"/>
  <c r="AB179" i="55" s="1"/>
  <c r="AB182" i="55" s="1"/>
  <c r="AB162" i="55"/>
  <c r="R164" i="55"/>
  <c r="R161" i="55"/>
  <c r="AC164" i="55"/>
  <c r="AC161" i="55"/>
  <c r="L198" i="55"/>
  <c r="L200" i="55"/>
  <c r="Z165" i="55"/>
  <c r="Z179" i="55" s="1"/>
  <c r="Z182" i="55" s="1"/>
  <c r="Z162" i="55"/>
  <c r="S164" i="55"/>
  <c r="S161" i="55"/>
  <c r="X164" i="55"/>
  <c r="X161" i="55"/>
  <c r="M164" i="55"/>
  <c r="M161" i="55"/>
  <c r="AA165" i="55"/>
  <c r="AA179" i="55" s="1"/>
  <c r="AA182" i="55" s="1"/>
  <c r="AA162" i="55"/>
  <c r="T165" i="55"/>
  <c r="T179" i="55" s="1"/>
  <c r="T182" i="55" s="1"/>
  <c r="T162" i="55"/>
  <c r="Y162" i="54"/>
  <c r="Y200" i="54" s="1"/>
  <c r="W162" i="53"/>
  <c r="W198" i="53" s="1"/>
  <c r="W203" i="53" s="1"/>
  <c r="W206" i="53" s="1"/>
  <c r="W162" i="54"/>
  <c r="W198" i="54" s="1"/>
  <c r="W203" i="54" s="1"/>
  <c r="W206" i="54" s="1"/>
  <c r="Q165" i="54"/>
  <c r="L162" i="53"/>
  <c r="L198" i="53" s="1"/>
  <c r="L203" i="53" s="1"/>
  <c r="L206" i="53" s="1"/>
  <c r="S162" i="54"/>
  <c r="S200" i="54" s="1"/>
  <c r="AA161" i="54"/>
  <c r="T162" i="54"/>
  <c r="T200" i="54" s="1"/>
  <c r="AA165" i="54"/>
  <c r="X164" i="54"/>
  <c r="X162" i="54"/>
  <c r="X200" i="54" s="1"/>
  <c r="W161" i="53"/>
  <c r="Y161" i="54"/>
  <c r="L165" i="54"/>
  <c r="L179" i="54" s="1"/>
  <c r="L182" i="54" s="1"/>
  <c r="L162" i="54"/>
  <c r="AC164" i="54"/>
  <c r="AC161" i="54"/>
  <c r="Z161" i="54"/>
  <c r="Z164" i="54"/>
  <c r="AD164" i="54"/>
  <c r="AD161" i="54"/>
  <c r="N164" i="54"/>
  <c r="N161" i="54"/>
  <c r="R164" i="54"/>
  <c r="R161" i="54"/>
  <c r="Z165" i="54"/>
  <c r="Z179" i="54" s="1"/>
  <c r="Z182" i="54" s="1"/>
  <c r="Z162" i="54"/>
  <c r="Q200" i="54"/>
  <c r="Q198" i="54"/>
  <c r="Q203" i="54" s="1"/>
  <c r="Q206" i="54" s="1"/>
  <c r="AC165" i="54"/>
  <c r="AC179" i="54" s="1"/>
  <c r="AC182" i="54" s="1"/>
  <c r="AC162" i="54"/>
  <c r="U164" i="54"/>
  <c r="U161" i="54"/>
  <c r="R165" i="54"/>
  <c r="R179" i="54" s="1"/>
  <c r="R182" i="54" s="1"/>
  <c r="R162" i="54"/>
  <c r="W164" i="54"/>
  <c r="W161" i="54"/>
  <c r="N162" i="54"/>
  <c r="N165" i="54"/>
  <c r="N179" i="54" s="1"/>
  <c r="N182" i="54" s="1"/>
  <c r="O165" i="54"/>
  <c r="O179" i="54" s="1"/>
  <c r="O182" i="54" s="1"/>
  <c r="O162" i="54"/>
  <c r="M165" i="54"/>
  <c r="M179" i="54" s="1"/>
  <c r="M182" i="54" s="1"/>
  <c r="M162" i="54"/>
  <c r="AA198" i="54"/>
  <c r="AA203" i="54" s="1"/>
  <c r="AA206" i="54" s="1"/>
  <c r="AA200" i="54"/>
  <c r="V165" i="54"/>
  <c r="V179" i="54" s="1"/>
  <c r="V182" i="54" s="1"/>
  <c r="V162" i="54"/>
  <c r="M164" i="54"/>
  <c r="M161" i="54"/>
  <c r="P165" i="54"/>
  <c r="P179" i="54" s="1"/>
  <c r="P182" i="54" s="1"/>
  <c r="P162" i="54"/>
  <c r="V164" i="54"/>
  <c r="V161" i="54"/>
  <c r="U165" i="54"/>
  <c r="U179" i="54" s="1"/>
  <c r="U182" i="54" s="1"/>
  <c r="U162" i="54"/>
  <c r="AD162" i="54"/>
  <c r="AD165" i="54"/>
  <c r="AD179" i="54" s="1"/>
  <c r="AD182" i="54" s="1"/>
  <c r="AB165" i="54"/>
  <c r="AB179" i="54" s="1"/>
  <c r="AB182" i="54" s="1"/>
  <c r="AB162" i="54"/>
  <c r="L164" i="54"/>
  <c r="L161" i="54"/>
  <c r="L161" i="53"/>
  <c r="AB164" i="53"/>
  <c r="O164" i="53"/>
  <c r="S162" i="53"/>
  <c r="S198" i="53" s="1"/>
  <c r="S203" i="53" s="1"/>
  <c r="S206" i="53" s="1"/>
  <c r="AB162" i="53"/>
  <c r="AB200" i="53" s="1"/>
  <c r="Y162" i="53"/>
  <c r="Y198" i="53" s="1"/>
  <c r="Y203" i="53" s="1"/>
  <c r="Y206" i="53" s="1"/>
  <c r="R165" i="53"/>
  <c r="X162" i="53"/>
  <c r="X200" i="53" s="1"/>
  <c r="T162" i="53"/>
  <c r="T200" i="53" s="1"/>
  <c r="AA162" i="53"/>
  <c r="AA200" i="53" s="1"/>
  <c r="Z165" i="53"/>
  <c r="Z179" i="53" s="1"/>
  <c r="Z182" i="53" s="1"/>
  <c r="Z162" i="53"/>
  <c r="AC165" i="53"/>
  <c r="AC179" i="53" s="1"/>
  <c r="AC182" i="53" s="1"/>
  <c r="AC162" i="53"/>
  <c r="Y164" i="53"/>
  <c r="Y161" i="53"/>
  <c r="R164" i="53"/>
  <c r="R161" i="53"/>
  <c r="Z161" i="53"/>
  <c r="Z164" i="53"/>
  <c r="AC164" i="53"/>
  <c r="AC161" i="53"/>
  <c r="M164" i="53"/>
  <c r="M161" i="53"/>
  <c r="P165" i="53"/>
  <c r="P179" i="53" s="1"/>
  <c r="P182" i="53" s="1"/>
  <c r="P162" i="53"/>
  <c r="V164" i="53"/>
  <c r="V161" i="53"/>
  <c r="N165" i="53"/>
  <c r="N179" i="53" s="1"/>
  <c r="N182" i="53" s="1"/>
  <c r="N162" i="53"/>
  <c r="U164" i="53"/>
  <c r="U161" i="53"/>
  <c r="M165" i="53"/>
  <c r="M179" i="53" s="1"/>
  <c r="M182" i="53" s="1"/>
  <c r="M162" i="53"/>
  <c r="Q165" i="53"/>
  <c r="Q179" i="53" s="1"/>
  <c r="Q182" i="53" s="1"/>
  <c r="Q162" i="53"/>
  <c r="V165" i="53"/>
  <c r="V179" i="53" s="1"/>
  <c r="V182" i="53" s="1"/>
  <c r="V162" i="53"/>
  <c r="AD164" i="53"/>
  <c r="AD161" i="53"/>
  <c r="N164" i="53"/>
  <c r="N161" i="53"/>
  <c r="U165" i="53"/>
  <c r="U179" i="53" s="1"/>
  <c r="U182" i="53" s="1"/>
  <c r="U162" i="53"/>
  <c r="X164" i="53"/>
  <c r="X161" i="53"/>
  <c r="AD165" i="53"/>
  <c r="AD179" i="53" s="1"/>
  <c r="AD182" i="53" s="1"/>
  <c r="AD162" i="53"/>
  <c r="S164" i="53"/>
  <c r="S161" i="53"/>
  <c r="Q164" i="53"/>
  <c r="Q161" i="53"/>
  <c r="R198" i="53"/>
  <c r="R203" i="53" s="1"/>
  <c r="R206" i="53" s="1"/>
  <c r="R200" i="53"/>
  <c r="I84" i="3"/>
  <c r="I103" i="3"/>
  <c r="I102" i="3"/>
  <c r="I101" i="3"/>
  <c r="I100" i="3"/>
  <c r="I99" i="3"/>
  <c r="I98" i="3"/>
  <c r="I97" i="3"/>
  <c r="I96" i="3"/>
  <c r="I95" i="3"/>
  <c r="I94" i="3"/>
  <c r="I93" i="3"/>
  <c r="I92" i="3"/>
  <c r="I91" i="3"/>
  <c r="I90" i="3"/>
  <c r="I89" i="3"/>
  <c r="I88" i="3"/>
  <c r="I87" i="3"/>
  <c r="I86" i="3"/>
  <c r="I85" i="3"/>
  <c r="O203" i="55" l="1"/>
  <c r="AD203" i="55"/>
  <c r="Y203" i="55"/>
  <c r="N203" i="55"/>
  <c r="Q182" i="55"/>
  <c r="Q186" i="55" s="1"/>
  <c r="L203" i="55"/>
  <c r="V203" i="55"/>
  <c r="S184" i="55"/>
  <c r="S192" i="55" s="1"/>
  <c r="S194" i="55" s="1"/>
  <c r="S186" i="55"/>
  <c r="W184" i="55"/>
  <c r="W192" i="55" s="1"/>
  <c r="W194" i="55" s="1"/>
  <c r="W186" i="55"/>
  <c r="AD184" i="55"/>
  <c r="AD192" i="55" s="1"/>
  <c r="AD194" i="55" s="1"/>
  <c r="AD186" i="55"/>
  <c r="N184" i="55"/>
  <c r="N192" i="55" s="1"/>
  <c r="N194" i="55" s="1"/>
  <c r="N186" i="55"/>
  <c r="R184" i="55"/>
  <c r="R192" i="55" s="1"/>
  <c r="R194" i="55" s="1"/>
  <c r="R186" i="55"/>
  <c r="V179" i="55"/>
  <c r="V182" i="55" s="1"/>
  <c r="O179" i="55"/>
  <c r="L179" i="55"/>
  <c r="Y179" i="55"/>
  <c r="W210" i="54"/>
  <c r="W214" i="54" s="1"/>
  <c r="Q210" i="54"/>
  <c r="Q214" i="54" s="1"/>
  <c r="AA210" i="54"/>
  <c r="AA214" i="54" s="1"/>
  <c r="R179" i="53"/>
  <c r="R182" i="53" s="1"/>
  <c r="T184" i="54"/>
  <c r="T192" i="54" s="1"/>
  <c r="T194" i="54" s="1"/>
  <c r="T186" i="54"/>
  <c r="T190" i="54" s="1"/>
  <c r="Y184" i="54"/>
  <c r="Y192" i="54" s="1"/>
  <c r="Y194" i="54" s="1"/>
  <c r="Y186" i="54"/>
  <c r="Y190" i="54" s="1"/>
  <c r="X184" i="54"/>
  <c r="X192" i="54" s="1"/>
  <c r="X194" i="54" s="1"/>
  <c r="X186" i="54"/>
  <c r="X190" i="54" s="1"/>
  <c r="W184" i="54"/>
  <c r="W192" i="54" s="1"/>
  <c r="W194" i="54" s="1"/>
  <c r="W186" i="54"/>
  <c r="W190" i="54" s="1"/>
  <c r="S184" i="54"/>
  <c r="S192" i="54" s="1"/>
  <c r="S194" i="54" s="1"/>
  <c r="S186" i="54"/>
  <c r="S190" i="54" s="1"/>
  <c r="AA179" i="54"/>
  <c r="AA182" i="54" s="1"/>
  <c r="Q179" i="54"/>
  <c r="S210" i="53"/>
  <c r="S214" i="53" s="1"/>
  <c r="L210" i="53"/>
  <c r="L214" i="53" s="1"/>
  <c r="Y210" i="53"/>
  <c r="Y214" i="53" s="1"/>
  <c r="R210" i="53"/>
  <c r="R214" i="53" s="1"/>
  <c r="W210" i="53"/>
  <c r="W214" i="53" s="1"/>
  <c r="T184" i="53"/>
  <c r="T192" i="53" s="1"/>
  <c r="T194" i="53" s="1"/>
  <c r="T186" i="53"/>
  <c r="T190" i="53" s="1"/>
  <c r="X184" i="53"/>
  <c r="X192" i="53" s="1"/>
  <c r="X194" i="53" s="1"/>
  <c r="X186" i="53"/>
  <c r="X190" i="53" s="1"/>
  <c r="Y184" i="53"/>
  <c r="Y192" i="53" s="1"/>
  <c r="Y194" i="53" s="1"/>
  <c r="Y186" i="53"/>
  <c r="Y190" i="53" s="1"/>
  <c r="O184" i="53"/>
  <c r="O192" i="53" s="1"/>
  <c r="O194" i="53" s="1"/>
  <c r="O186" i="53"/>
  <c r="O190" i="53" s="1"/>
  <c r="L184" i="53"/>
  <c r="L192" i="53" s="1"/>
  <c r="L194" i="53" s="1"/>
  <c r="L186" i="53"/>
  <c r="L190" i="53" s="1"/>
  <c r="AB184" i="53"/>
  <c r="AB192" i="53" s="1"/>
  <c r="AB194" i="53" s="1"/>
  <c r="AB186" i="53"/>
  <c r="AB190" i="53" s="1"/>
  <c r="W184" i="53"/>
  <c r="W192" i="53" s="1"/>
  <c r="W194" i="53" s="1"/>
  <c r="W186" i="53"/>
  <c r="W190" i="53" s="1"/>
  <c r="AA184" i="53"/>
  <c r="AA192" i="53" s="1"/>
  <c r="AA194" i="53" s="1"/>
  <c r="AA186" i="53"/>
  <c r="AA190" i="53" s="1"/>
  <c r="S184" i="53"/>
  <c r="S192" i="53" s="1"/>
  <c r="S194" i="53" s="1"/>
  <c r="S186" i="53"/>
  <c r="S190" i="53" s="1"/>
  <c r="R198" i="55"/>
  <c r="R203" i="55" s="1"/>
  <c r="R206" i="55" s="1"/>
  <c r="W198" i="55"/>
  <c r="S198" i="55"/>
  <c r="N200" i="55"/>
  <c r="W200" i="53"/>
  <c r="O198" i="53"/>
  <c r="Q198" i="55"/>
  <c r="W208" i="54"/>
  <c r="W216" i="54" s="1"/>
  <c r="W218" i="54" s="1"/>
  <c r="Q208" i="54"/>
  <c r="Q216" i="54" s="1"/>
  <c r="Q218" i="54" s="1"/>
  <c r="AA208" i="54"/>
  <c r="AA216" i="54" s="1"/>
  <c r="AA218" i="54" s="1"/>
  <c r="Y208" i="53"/>
  <c r="Y216" i="53" s="1"/>
  <c r="Y218" i="53" s="1"/>
  <c r="L208" i="53"/>
  <c r="L216" i="53" s="1"/>
  <c r="L218" i="53" s="1"/>
  <c r="S208" i="53"/>
  <c r="S216" i="53" s="1"/>
  <c r="S218" i="53" s="1"/>
  <c r="W208" i="53"/>
  <c r="W216" i="53" s="1"/>
  <c r="W218" i="53" s="1"/>
  <c r="R208" i="53"/>
  <c r="R216" i="53" s="1"/>
  <c r="R218" i="53" s="1"/>
  <c r="AD200" i="55"/>
  <c r="AB198" i="55"/>
  <c r="AB200" i="55"/>
  <c r="M200" i="55"/>
  <c r="M198" i="55"/>
  <c r="P200" i="55"/>
  <c r="P198" i="55"/>
  <c r="U198" i="55"/>
  <c r="U200" i="55"/>
  <c r="T198" i="55"/>
  <c r="T200" i="55"/>
  <c r="AA198" i="55"/>
  <c r="AA200" i="55"/>
  <c r="AC200" i="55"/>
  <c r="AC198" i="55"/>
  <c r="X200" i="55"/>
  <c r="X198" i="55"/>
  <c r="Z200" i="55"/>
  <c r="Z198" i="55"/>
  <c r="X198" i="54"/>
  <c r="X203" i="54" s="1"/>
  <c r="X206" i="54" s="1"/>
  <c r="W200" i="54"/>
  <c r="S198" i="54"/>
  <c r="S203" i="54" s="1"/>
  <c r="S206" i="54" s="1"/>
  <c r="Y198" i="54"/>
  <c r="Y203" i="54" s="1"/>
  <c r="Y206" i="54" s="1"/>
  <c r="T198" i="54"/>
  <c r="T203" i="54" s="1"/>
  <c r="T206" i="54" s="1"/>
  <c r="L200" i="53"/>
  <c r="AB198" i="54"/>
  <c r="AB203" i="54" s="1"/>
  <c r="AB206" i="54" s="1"/>
  <c r="AB200" i="54"/>
  <c r="R198" i="54"/>
  <c r="R203" i="54" s="1"/>
  <c r="R206" i="54" s="1"/>
  <c r="R200" i="54"/>
  <c r="N198" i="54"/>
  <c r="N203" i="54" s="1"/>
  <c r="N206" i="54" s="1"/>
  <c r="N200" i="54"/>
  <c r="P200" i="54"/>
  <c r="P198" i="54"/>
  <c r="P203" i="54" s="1"/>
  <c r="P206" i="54" s="1"/>
  <c r="M198" i="54"/>
  <c r="M203" i="54" s="1"/>
  <c r="M206" i="54" s="1"/>
  <c r="M200" i="54"/>
  <c r="Z200" i="54"/>
  <c r="Z198" i="54"/>
  <c r="Z203" i="54" s="1"/>
  <c r="Z206" i="54" s="1"/>
  <c r="AD200" i="54"/>
  <c r="AD198" i="54"/>
  <c r="AD203" i="54" s="1"/>
  <c r="AD206" i="54" s="1"/>
  <c r="U198" i="54"/>
  <c r="U203" i="54" s="1"/>
  <c r="U206" i="54" s="1"/>
  <c r="U200" i="54"/>
  <c r="AC198" i="54"/>
  <c r="AC203" i="54" s="1"/>
  <c r="AC206" i="54" s="1"/>
  <c r="AC200" i="54"/>
  <c r="L198" i="54"/>
  <c r="L203" i="54" s="1"/>
  <c r="L206" i="54" s="1"/>
  <c r="L200" i="54"/>
  <c r="V200" i="54"/>
  <c r="V198" i="54"/>
  <c r="V203" i="54" s="1"/>
  <c r="V206" i="54" s="1"/>
  <c r="O200" i="54"/>
  <c r="O198" i="54"/>
  <c r="O203" i="54" s="1"/>
  <c r="O206" i="54" s="1"/>
  <c r="S200" i="53"/>
  <c r="AB198" i="53"/>
  <c r="AB203" i="53" s="1"/>
  <c r="AB206" i="53" s="1"/>
  <c r="Y200" i="53"/>
  <c r="T198" i="53"/>
  <c r="T203" i="53" s="1"/>
  <c r="T206" i="53" s="1"/>
  <c r="X198" i="53"/>
  <c r="X203" i="53" s="1"/>
  <c r="X206" i="53" s="1"/>
  <c r="AA198" i="53"/>
  <c r="AA203" i="53" s="1"/>
  <c r="AA206" i="53" s="1"/>
  <c r="N198" i="53"/>
  <c r="N203" i="53" s="1"/>
  <c r="N206" i="53" s="1"/>
  <c r="N200" i="53"/>
  <c r="V200" i="53"/>
  <c r="V198" i="53"/>
  <c r="V203" i="53" s="1"/>
  <c r="V206" i="53" s="1"/>
  <c r="AC198" i="53"/>
  <c r="AC203" i="53" s="1"/>
  <c r="AC206" i="53" s="1"/>
  <c r="AC200" i="53"/>
  <c r="Z200" i="53"/>
  <c r="Z198" i="53"/>
  <c r="Z203" i="53" s="1"/>
  <c r="Z206" i="53" s="1"/>
  <c r="U198" i="53"/>
  <c r="U203" i="53" s="1"/>
  <c r="U206" i="53" s="1"/>
  <c r="U200" i="53"/>
  <c r="Q200" i="53"/>
  <c r="Q198" i="53"/>
  <c r="Q203" i="53" s="1"/>
  <c r="Q206" i="53" s="1"/>
  <c r="P200" i="53"/>
  <c r="P198" i="53"/>
  <c r="P203" i="53" s="1"/>
  <c r="P206" i="53" s="1"/>
  <c r="AD198" i="53"/>
  <c r="AD203" i="53" s="1"/>
  <c r="AD206" i="53" s="1"/>
  <c r="AD200" i="53"/>
  <c r="M198" i="53"/>
  <c r="M203" i="53" s="1"/>
  <c r="M206" i="53" s="1"/>
  <c r="M200" i="53"/>
  <c r="E259" i="3"/>
  <c r="E258" i="3"/>
  <c r="E257" i="3"/>
  <c r="E256" i="3"/>
  <c r="E255" i="3"/>
  <c r="E254" i="3"/>
  <c r="E253" i="3"/>
  <c r="E252" i="3"/>
  <c r="E251" i="3"/>
  <c r="E250" i="3"/>
  <c r="E249" i="3"/>
  <c r="E248" i="3"/>
  <c r="E247" i="3"/>
  <c r="E246" i="3"/>
  <c r="E245" i="3"/>
  <c r="E244" i="3"/>
  <c r="E243" i="3"/>
  <c r="E242" i="3"/>
  <c r="E241" i="3"/>
  <c r="E240" i="3"/>
  <c r="E233" i="3"/>
  <c r="E232" i="3"/>
  <c r="E231" i="3"/>
  <c r="E230" i="3"/>
  <c r="E229" i="3"/>
  <c r="E228" i="3"/>
  <c r="E227" i="3"/>
  <c r="E226" i="3"/>
  <c r="E225" i="3"/>
  <c r="E224" i="3"/>
  <c r="E223" i="3"/>
  <c r="E222" i="3"/>
  <c r="E221" i="3"/>
  <c r="E220" i="3"/>
  <c r="E219" i="3"/>
  <c r="E218" i="3"/>
  <c r="E217" i="3"/>
  <c r="E216" i="3"/>
  <c r="E215" i="3"/>
  <c r="E214" i="3"/>
  <c r="E207" i="3"/>
  <c r="E206" i="3"/>
  <c r="E205" i="3"/>
  <c r="E204" i="3"/>
  <c r="E203" i="3"/>
  <c r="E202" i="3"/>
  <c r="E201" i="3"/>
  <c r="E200" i="3"/>
  <c r="E199" i="3"/>
  <c r="E198" i="3"/>
  <c r="E197" i="3"/>
  <c r="E196" i="3"/>
  <c r="E195" i="3"/>
  <c r="E194" i="3"/>
  <c r="E193" i="3"/>
  <c r="E192" i="3"/>
  <c r="E191" i="3"/>
  <c r="E190" i="3"/>
  <c r="E189" i="3"/>
  <c r="E188" i="3"/>
  <c r="E129" i="3"/>
  <c r="E128" i="3"/>
  <c r="E127" i="3"/>
  <c r="E126" i="3"/>
  <c r="E125" i="3"/>
  <c r="E124" i="3"/>
  <c r="E123" i="3"/>
  <c r="E122" i="3"/>
  <c r="E121" i="3"/>
  <c r="E120" i="3"/>
  <c r="E119" i="3"/>
  <c r="E118" i="3"/>
  <c r="E117" i="3"/>
  <c r="E116" i="3"/>
  <c r="E115" i="3"/>
  <c r="E114" i="3"/>
  <c r="E113" i="3"/>
  <c r="E112" i="3"/>
  <c r="E111" i="3"/>
  <c r="E110" i="3"/>
  <c r="E85" i="3"/>
  <c r="E86" i="3"/>
  <c r="E87" i="3"/>
  <c r="E88" i="3"/>
  <c r="E89" i="3"/>
  <c r="E90" i="3"/>
  <c r="E91" i="3"/>
  <c r="E92" i="3"/>
  <c r="E93" i="3"/>
  <c r="E94" i="3"/>
  <c r="E95" i="3"/>
  <c r="E96" i="3"/>
  <c r="E97" i="3"/>
  <c r="E98" i="3"/>
  <c r="E99" i="3"/>
  <c r="E100" i="3"/>
  <c r="E101" i="3"/>
  <c r="E102" i="3"/>
  <c r="E103" i="3"/>
  <c r="E84" i="3"/>
  <c r="Q184" i="55" l="1"/>
  <c r="Q192" i="55" s="1"/>
  <c r="Q194" i="55" s="1"/>
  <c r="O206" i="55"/>
  <c r="O208" i="55" s="1"/>
  <c r="O216" i="55" s="1"/>
  <c r="O218" i="55" s="1"/>
  <c r="V206" i="55"/>
  <c r="V210" i="55" s="1"/>
  <c r="V214" i="55" s="1"/>
  <c r="L206" i="55"/>
  <c r="L210" i="55" s="1"/>
  <c r="L214" i="55" s="1"/>
  <c r="N206" i="55"/>
  <c r="N208" i="55" s="1"/>
  <c r="N216" i="55" s="1"/>
  <c r="N218" i="55" s="1"/>
  <c r="Y206" i="55"/>
  <c r="Y210" i="55" s="1"/>
  <c r="Y214" i="55" s="1"/>
  <c r="AD206" i="55"/>
  <c r="AD210" i="55" s="1"/>
  <c r="AD214" i="55" s="1"/>
  <c r="U203" i="55"/>
  <c r="X203" i="55"/>
  <c r="AC203" i="55"/>
  <c r="P203" i="55"/>
  <c r="Y182" i="55"/>
  <c r="Y184" i="55" s="1"/>
  <c r="Y192" i="55" s="1"/>
  <c r="Y194" i="55" s="1"/>
  <c r="S203" i="55"/>
  <c r="L182" i="55"/>
  <c r="M203" i="55"/>
  <c r="W203" i="55"/>
  <c r="O182" i="55"/>
  <c r="O186" i="55" s="1"/>
  <c r="AA203" i="55"/>
  <c r="Z203" i="55"/>
  <c r="T203" i="55"/>
  <c r="AB203" i="55"/>
  <c r="Q203" i="55"/>
  <c r="Q182" i="54"/>
  <c r="Q186" i="54" s="1"/>
  <c r="Q190" i="54" s="1"/>
  <c r="O203" i="53"/>
  <c r="R210" i="55"/>
  <c r="R214" i="55" s="1"/>
  <c r="T184" i="55"/>
  <c r="T192" i="55" s="1"/>
  <c r="T194" i="55" s="1"/>
  <c r="T186" i="55"/>
  <c r="M184" i="55"/>
  <c r="M192" i="55" s="1"/>
  <c r="M194" i="55" s="1"/>
  <c r="M186" i="55"/>
  <c r="P184" i="55"/>
  <c r="P192" i="55" s="1"/>
  <c r="P194" i="55" s="1"/>
  <c r="P186" i="55"/>
  <c r="X184" i="55"/>
  <c r="X192" i="55" s="1"/>
  <c r="X194" i="55" s="1"/>
  <c r="X186" i="55"/>
  <c r="V184" i="55"/>
  <c r="V192" i="55" s="1"/>
  <c r="V194" i="55" s="1"/>
  <c r="V186" i="55"/>
  <c r="Z184" i="55"/>
  <c r="Z192" i="55" s="1"/>
  <c r="Z194" i="55" s="1"/>
  <c r="Z186" i="55"/>
  <c r="AB184" i="55"/>
  <c r="AB192" i="55" s="1"/>
  <c r="AB194" i="55" s="1"/>
  <c r="AB186" i="55"/>
  <c r="U184" i="55"/>
  <c r="U192" i="55" s="1"/>
  <c r="U194" i="55" s="1"/>
  <c r="U186" i="55"/>
  <c r="AA184" i="55"/>
  <c r="AA192" i="55" s="1"/>
  <c r="AA194" i="55" s="1"/>
  <c r="AA186" i="55"/>
  <c r="AC184" i="55"/>
  <c r="AC192" i="55" s="1"/>
  <c r="AC194" i="55" s="1"/>
  <c r="AC186" i="55"/>
  <c r="T210" i="54"/>
  <c r="T214" i="54" s="1"/>
  <c r="V210" i="54"/>
  <c r="V214" i="54" s="1"/>
  <c r="Y210" i="54"/>
  <c r="Y214" i="54" s="1"/>
  <c r="N210" i="54"/>
  <c r="N214" i="54" s="1"/>
  <c r="S210" i="54"/>
  <c r="S214" i="54" s="1"/>
  <c r="U210" i="54"/>
  <c r="U214" i="54" s="1"/>
  <c r="AD210" i="54"/>
  <c r="AD214" i="54" s="1"/>
  <c r="Z210" i="54"/>
  <c r="Z214" i="54" s="1"/>
  <c r="L210" i="54"/>
  <c r="L214" i="54" s="1"/>
  <c r="R210" i="54"/>
  <c r="R214" i="54" s="1"/>
  <c r="X210" i="54"/>
  <c r="X214" i="54" s="1"/>
  <c r="AC210" i="54"/>
  <c r="AC214" i="54" s="1"/>
  <c r="M210" i="54"/>
  <c r="M214" i="54" s="1"/>
  <c r="AB210" i="54"/>
  <c r="AB214" i="54" s="1"/>
  <c r="O210" i="54"/>
  <c r="O214" i="54" s="1"/>
  <c r="P210" i="54"/>
  <c r="P214" i="54" s="1"/>
  <c r="R186" i="53"/>
  <c r="R190" i="53" s="1"/>
  <c r="R184" i="53"/>
  <c r="R192" i="53" s="1"/>
  <c r="R194" i="53" s="1"/>
  <c r="V184" i="54"/>
  <c r="V192" i="54" s="1"/>
  <c r="V194" i="54" s="1"/>
  <c r="V186" i="54"/>
  <c r="V190" i="54" s="1"/>
  <c r="P184" i="54"/>
  <c r="P192" i="54" s="1"/>
  <c r="P194" i="54" s="1"/>
  <c r="P186" i="54"/>
  <c r="P190" i="54" s="1"/>
  <c r="AC184" i="54"/>
  <c r="AC192" i="54" s="1"/>
  <c r="AC194" i="54" s="1"/>
  <c r="AC186" i="54"/>
  <c r="AC190" i="54" s="1"/>
  <c r="R184" i="54"/>
  <c r="R192" i="54" s="1"/>
  <c r="R194" i="54" s="1"/>
  <c r="R186" i="54"/>
  <c r="R190" i="54" s="1"/>
  <c r="AA184" i="54"/>
  <c r="AA192" i="54" s="1"/>
  <c r="AA194" i="54" s="1"/>
  <c r="AA186" i="54"/>
  <c r="AA190" i="54" s="1"/>
  <c r="U184" i="54"/>
  <c r="U192" i="54" s="1"/>
  <c r="U194" i="54" s="1"/>
  <c r="U186" i="54"/>
  <c r="U190" i="54" s="1"/>
  <c r="Z184" i="54"/>
  <c r="Z192" i="54" s="1"/>
  <c r="Z194" i="54" s="1"/>
  <c r="Z186" i="54"/>
  <c r="Z190" i="54" s="1"/>
  <c r="O184" i="54"/>
  <c r="O192" i="54" s="1"/>
  <c r="O194" i="54" s="1"/>
  <c r="O186" i="54"/>
  <c r="O190" i="54" s="1"/>
  <c r="N184" i="54"/>
  <c r="N192" i="54" s="1"/>
  <c r="N194" i="54" s="1"/>
  <c r="N186" i="54"/>
  <c r="N190" i="54" s="1"/>
  <c r="L184" i="54"/>
  <c r="L192" i="54" s="1"/>
  <c r="L194" i="54" s="1"/>
  <c r="L186" i="54"/>
  <c r="L190" i="54" s="1"/>
  <c r="AB184" i="54"/>
  <c r="AB192" i="54" s="1"/>
  <c r="AB194" i="54" s="1"/>
  <c r="AB186" i="54"/>
  <c r="AB190" i="54" s="1"/>
  <c r="AD184" i="54"/>
  <c r="AD192" i="54" s="1"/>
  <c r="AD194" i="54" s="1"/>
  <c r="AD186" i="54"/>
  <c r="AD190" i="54" s="1"/>
  <c r="M184" i="54"/>
  <c r="M192" i="54" s="1"/>
  <c r="M194" i="54" s="1"/>
  <c r="M186" i="54"/>
  <c r="M190" i="54" s="1"/>
  <c r="X210" i="53"/>
  <c r="X214" i="53" s="1"/>
  <c r="P210" i="53"/>
  <c r="P214" i="53" s="1"/>
  <c r="AC210" i="53"/>
  <c r="AC214" i="53" s="1"/>
  <c r="Q210" i="53"/>
  <c r="Q214" i="53" s="1"/>
  <c r="V210" i="53"/>
  <c r="V214" i="53" s="1"/>
  <c r="AB210" i="53"/>
  <c r="AB214" i="53" s="1"/>
  <c r="M210" i="53"/>
  <c r="M214" i="53" s="1"/>
  <c r="U210" i="53"/>
  <c r="U214" i="53" s="1"/>
  <c r="N210" i="53"/>
  <c r="N214" i="53" s="1"/>
  <c r="Z210" i="53"/>
  <c r="Z214" i="53" s="1"/>
  <c r="AA210" i="53"/>
  <c r="AA214" i="53" s="1"/>
  <c r="AD210" i="53"/>
  <c r="AD214" i="53" s="1"/>
  <c r="T210" i="53"/>
  <c r="T214" i="53" s="1"/>
  <c r="Q184" i="53"/>
  <c r="Q192" i="53" s="1"/>
  <c r="Q194" i="53" s="1"/>
  <c r="Q186" i="53"/>
  <c r="Q190" i="53" s="1"/>
  <c r="P184" i="53"/>
  <c r="P192" i="53" s="1"/>
  <c r="P194" i="53" s="1"/>
  <c r="P186" i="53"/>
  <c r="P190" i="53" s="1"/>
  <c r="V184" i="53"/>
  <c r="V192" i="53" s="1"/>
  <c r="V194" i="53" s="1"/>
  <c r="V186" i="53"/>
  <c r="V190" i="53" s="1"/>
  <c r="U184" i="53"/>
  <c r="U192" i="53" s="1"/>
  <c r="U194" i="53" s="1"/>
  <c r="U186" i="53"/>
  <c r="U190" i="53" s="1"/>
  <c r="Z184" i="53"/>
  <c r="Z192" i="53" s="1"/>
  <c r="Z194" i="53" s="1"/>
  <c r="Z186" i="53"/>
  <c r="Z190" i="53" s="1"/>
  <c r="AD184" i="53"/>
  <c r="AD192" i="53" s="1"/>
  <c r="AD194" i="53" s="1"/>
  <c r="AD186" i="53"/>
  <c r="AD190" i="53" s="1"/>
  <c r="AC184" i="53"/>
  <c r="AC192" i="53" s="1"/>
  <c r="AC194" i="53" s="1"/>
  <c r="AC186" i="53"/>
  <c r="AC190" i="53" s="1"/>
  <c r="N184" i="53"/>
  <c r="N192" i="53" s="1"/>
  <c r="N194" i="53" s="1"/>
  <c r="N186" i="53"/>
  <c r="N190" i="53" s="1"/>
  <c r="M184" i="53"/>
  <c r="M192" i="53" s="1"/>
  <c r="M194" i="53" s="1"/>
  <c r="M186" i="53"/>
  <c r="M190" i="53" s="1"/>
  <c r="R208" i="55"/>
  <c r="R216" i="55" s="1"/>
  <c r="R218" i="55" s="1"/>
  <c r="N208" i="54"/>
  <c r="N216" i="54" s="1"/>
  <c r="N218" i="54" s="1"/>
  <c r="AB208" i="54"/>
  <c r="AB216" i="54" s="1"/>
  <c r="AB218" i="54" s="1"/>
  <c r="T208" i="54"/>
  <c r="T216" i="54" s="1"/>
  <c r="T218" i="54" s="1"/>
  <c r="AC208" i="54"/>
  <c r="AC216" i="54" s="1"/>
  <c r="AC218" i="54" s="1"/>
  <c r="Y208" i="54"/>
  <c r="Y216" i="54" s="1"/>
  <c r="Y218" i="54" s="1"/>
  <c r="V208" i="54"/>
  <c r="V216" i="54" s="1"/>
  <c r="V218" i="54" s="1"/>
  <c r="M208" i="54"/>
  <c r="M216" i="54" s="1"/>
  <c r="M218" i="54" s="1"/>
  <c r="AD208" i="54"/>
  <c r="AD216" i="54" s="1"/>
  <c r="AD218" i="54" s="1"/>
  <c r="S208" i="54"/>
  <c r="S216" i="54" s="1"/>
  <c r="S218" i="54" s="1"/>
  <c r="L208" i="54"/>
  <c r="L216" i="54" s="1"/>
  <c r="L218" i="54" s="1"/>
  <c r="P208" i="54"/>
  <c r="P216" i="54" s="1"/>
  <c r="P218" i="54" s="1"/>
  <c r="U208" i="54"/>
  <c r="U216" i="54" s="1"/>
  <c r="U218" i="54" s="1"/>
  <c r="O208" i="54"/>
  <c r="O216" i="54" s="1"/>
  <c r="O218" i="54" s="1"/>
  <c r="Z208" i="54"/>
  <c r="Z216" i="54" s="1"/>
  <c r="Z218" i="54" s="1"/>
  <c r="R208" i="54"/>
  <c r="R216" i="54" s="1"/>
  <c r="R218" i="54" s="1"/>
  <c r="X208" i="54"/>
  <c r="X216" i="54" s="1"/>
  <c r="X218" i="54" s="1"/>
  <c r="T208" i="53"/>
  <c r="T216" i="53" s="1"/>
  <c r="T218" i="53" s="1"/>
  <c r="Z208" i="53"/>
  <c r="Z216" i="53" s="1"/>
  <c r="Z218" i="53" s="1"/>
  <c r="AB208" i="53"/>
  <c r="AB216" i="53" s="1"/>
  <c r="AB218" i="53" s="1"/>
  <c r="M208" i="53"/>
  <c r="M216" i="53" s="1"/>
  <c r="M218" i="53" s="1"/>
  <c r="AD208" i="53"/>
  <c r="AD216" i="53" s="1"/>
  <c r="AD218" i="53" s="1"/>
  <c r="AC208" i="53"/>
  <c r="AC216" i="53" s="1"/>
  <c r="AC218" i="53" s="1"/>
  <c r="P208" i="53"/>
  <c r="P216" i="53" s="1"/>
  <c r="P218" i="53" s="1"/>
  <c r="V208" i="53"/>
  <c r="V216" i="53" s="1"/>
  <c r="V218" i="53" s="1"/>
  <c r="AA208" i="53"/>
  <c r="AA216" i="53" s="1"/>
  <c r="AA218" i="53" s="1"/>
  <c r="U208" i="53"/>
  <c r="U216" i="53" s="1"/>
  <c r="U218" i="53" s="1"/>
  <c r="N208" i="53"/>
  <c r="N216" i="53" s="1"/>
  <c r="N218" i="53" s="1"/>
  <c r="Q208" i="53"/>
  <c r="Q216" i="53" s="1"/>
  <c r="Q218" i="53" s="1"/>
  <c r="X208" i="53"/>
  <c r="X216" i="53" s="1"/>
  <c r="X218" i="53" s="1"/>
  <c r="N210" i="55" l="1"/>
  <c r="N214" i="55" s="1"/>
  <c r="V208" i="55"/>
  <c r="V216" i="55" s="1"/>
  <c r="V218" i="55" s="1"/>
  <c r="AB206" i="55"/>
  <c r="AB210" i="55" s="1"/>
  <c r="AB214" i="55" s="1"/>
  <c r="L208" i="55"/>
  <c r="L216" i="55" s="1"/>
  <c r="L218" i="55" s="1"/>
  <c r="O210" i="55"/>
  <c r="O214" i="55" s="1"/>
  <c r="T206" i="55"/>
  <c r="T210" i="55" s="1"/>
  <c r="T214" i="55" s="1"/>
  <c r="Y208" i="55"/>
  <c r="Y216" i="55" s="1"/>
  <c r="Y218" i="55" s="1"/>
  <c r="Q206" i="55"/>
  <c r="Q208" i="55" s="1"/>
  <c r="Q216" i="55" s="1"/>
  <c r="Q218" i="55" s="1"/>
  <c r="S206" i="55"/>
  <c r="S210" i="55" s="1"/>
  <c r="S214" i="55" s="1"/>
  <c r="Z206" i="55"/>
  <c r="Z210" i="55" s="1"/>
  <c r="Z214" i="55" s="1"/>
  <c r="P206" i="55"/>
  <c r="P210" i="55" s="1"/>
  <c r="P214" i="55" s="1"/>
  <c r="AD208" i="55"/>
  <c r="AD216" i="55" s="1"/>
  <c r="AD218" i="55" s="1"/>
  <c r="AA206" i="55"/>
  <c r="AA210" i="55" s="1"/>
  <c r="AA214" i="55" s="1"/>
  <c r="AC206" i="55"/>
  <c r="AC210" i="55" s="1"/>
  <c r="AC214" i="55" s="1"/>
  <c r="X206" i="55"/>
  <c r="X208" i="55" s="1"/>
  <c r="X216" i="55" s="1"/>
  <c r="X218" i="55" s="1"/>
  <c r="W206" i="55"/>
  <c r="W210" i="55" s="1"/>
  <c r="W214" i="55" s="1"/>
  <c r="M206" i="55"/>
  <c r="M210" i="55" s="1"/>
  <c r="M214" i="55" s="1"/>
  <c r="U206" i="55"/>
  <c r="U208" i="55" s="1"/>
  <c r="U216" i="55" s="1"/>
  <c r="U218" i="55" s="1"/>
  <c r="O206" i="53"/>
  <c r="O210" i="53" s="1"/>
  <c r="O214" i="53" s="1"/>
  <c r="O184" i="55"/>
  <c r="O192" i="55" s="1"/>
  <c r="O194" i="55" s="1"/>
  <c r="L184" i="55"/>
  <c r="L192" i="55" s="1"/>
  <c r="L194" i="55" s="1"/>
  <c r="T208" i="55"/>
  <c r="T216" i="55" s="1"/>
  <c r="T218" i="55" s="1"/>
  <c r="Y186" i="55"/>
  <c r="L186" i="55"/>
  <c r="Q184" i="54"/>
  <c r="Q192" i="54" s="1"/>
  <c r="Q194" i="54" s="1"/>
  <c r="F48" i="3"/>
  <c r="G48" i="3"/>
  <c r="H48" i="3"/>
  <c r="I48" i="3"/>
  <c r="J48" i="3"/>
  <c r="K48" i="3"/>
  <c r="L48" i="3"/>
  <c r="M48" i="3"/>
  <c r="N48" i="3"/>
  <c r="O48" i="3"/>
  <c r="P48" i="3"/>
  <c r="Q48" i="3"/>
  <c r="R48" i="3"/>
  <c r="S48" i="3"/>
  <c r="T48" i="3"/>
  <c r="U48" i="3"/>
  <c r="V48" i="3"/>
  <c r="E48" i="3"/>
  <c r="D48" i="3"/>
  <c r="C49" i="3"/>
  <c r="C50" i="3"/>
  <c r="AC208" i="55" l="1"/>
  <c r="AC216" i="55" s="1"/>
  <c r="AC218" i="55" s="1"/>
  <c r="W208" i="55"/>
  <c r="W216" i="55" s="1"/>
  <c r="W218" i="55" s="1"/>
  <c r="P208" i="55"/>
  <c r="P216" i="55" s="1"/>
  <c r="P218" i="55" s="1"/>
  <c r="AB208" i="55"/>
  <c r="AB216" i="55" s="1"/>
  <c r="AB218" i="55" s="1"/>
  <c r="AA208" i="55"/>
  <c r="AA216" i="55" s="1"/>
  <c r="AA218" i="55" s="1"/>
  <c r="M208" i="55"/>
  <c r="M216" i="55" s="1"/>
  <c r="M218" i="55" s="1"/>
  <c r="X210" i="55"/>
  <c r="X214" i="55" s="1"/>
  <c r="U210" i="55"/>
  <c r="U214" i="55" s="1"/>
  <c r="S208" i="55"/>
  <c r="S216" i="55" s="1"/>
  <c r="S218" i="55" s="1"/>
  <c r="Q210" i="55"/>
  <c r="Q214" i="55" s="1"/>
  <c r="Z208" i="55"/>
  <c r="Z216" i="55" s="1"/>
  <c r="Z218" i="55" s="1"/>
  <c r="O208" i="53"/>
  <c r="O216" i="53" s="1"/>
  <c r="O218" i="53" s="1"/>
  <c r="E54" i="3"/>
  <c r="U54" i="3"/>
  <c r="S54" i="3"/>
  <c r="Q54" i="3"/>
  <c r="O54" i="3"/>
  <c r="M54" i="3"/>
  <c r="K54" i="3"/>
  <c r="I54" i="3"/>
  <c r="G54" i="3"/>
  <c r="D54" i="3"/>
  <c r="V54" i="3"/>
  <c r="T54" i="3"/>
  <c r="R54" i="3"/>
  <c r="P54" i="3"/>
  <c r="N54" i="3"/>
  <c r="L54" i="3"/>
  <c r="J54" i="3"/>
  <c r="H54" i="3"/>
  <c r="F54" i="3"/>
  <c r="K157" i="55"/>
  <c r="K222" i="55"/>
  <c r="K156" i="55"/>
  <c r="K158" i="55"/>
  <c r="K129" i="53"/>
  <c r="K129" i="54"/>
  <c r="K153" i="54" s="1"/>
  <c r="K159" i="54" s="1"/>
  <c r="K226" i="54" s="1"/>
  <c r="C48" i="3"/>
  <c r="C54" i="3" s="1"/>
  <c r="K153" i="53" l="1"/>
  <c r="K159" i="53" s="1"/>
  <c r="K226" i="53" s="1"/>
  <c r="K165" i="55"/>
  <c r="K179" i="55" s="1"/>
  <c r="K182" i="55" s="1"/>
  <c r="K162" i="55"/>
  <c r="K164" i="55"/>
  <c r="K161" i="55"/>
  <c r="K156" i="54"/>
  <c r="K157" i="54"/>
  <c r="K222" i="54"/>
  <c r="K158" i="54"/>
  <c r="K156" i="53" l="1"/>
  <c r="K164" i="53" s="1"/>
  <c r="K158" i="53"/>
  <c r="K165" i="53" s="1"/>
  <c r="K179" i="53" s="1"/>
  <c r="K182" i="53" s="1"/>
  <c r="K157" i="53"/>
  <c r="K222" i="53"/>
  <c r="K198" i="55"/>
  <c r="K200" i="55"/>
  <c r="K164" i="54"/>
  <c r="K161" i="54"/>
  <c r="K165" i="54"/>
  <c r="K179" i="54" s="1"/>
  <c r="K182" i="54" s="1"/>
  <c r="K162" i="54"/>
  <c r="K161" i="53" l="1"/>
  <c r="K162" i="53"/>
  <c r="K200" i="53" s="1"/>
  <c r="K203" i="55"/>
  <c r="K184" i="55"/>
  <c r="K192" i="55" s="1"/>
  <c r="K194" i="55" s="1"/>
  <c r="K186" i="55"/>
  <c r="K198" i="54"/>
  <c r="K203" i="54" s="1"/>
  <c r="K206" i="54" s="1"/>
  <c r="K200" i="54"/>
  <c r="K206" i="55" l="1"/>
  <c r="K210" i="55" s="1"/>
  <c r="K214" i="55" s="1"/>
  <c r="K198" i="53"/>
  <c r="K203" i="53" s="1"/>
  <c r="K210" i="54"/>
  <c r="K214" i="54" s="1"/>
  <c r="K184" i="54"/>
  <c r="K192" i="54" s="1"/>
  <c r="K194" i="54" s="1"/>
  <c r="K186" i="54"/>
  <c r="K190" i="54" s="1"/>
  <c r="K184" i="53"/>
  <c r="K192" i="53" s="1"/>
  <c r="K194" i="53" s="1"/>
  <c r="K186" i="53"/>
  <c r="K190" i="53" s="1"/>
  <c r="K208" i="54"/>
  <c r="K216" i="54" s="1"/>
  <c r="K218" i="54" s="1"/>
  <c r="K208" i="55" l="1"/>
  <c r="K216" i="55" s="1"/>
  <c r="K218" i="55" s="1"/>
  <c r="K206" i="53"/>
  <c r="K208" i="53" s="1"/>
  <c r="K216" i="53" s="1"/>
  <c r="K218" i="53" s="1"/>
  <c r="K17" i="3"/>
  <c r="K18" i="3"/>
  <c r="K19" i="3"/>
  <c r="K20" i="3"/>
  <c r="K21" i="3"/>
  <c r="K22" i="3"/>
  <c r="K23" i="3"/>
  <c r="K24" i="3"/>
  <c r="K25" i="3"/>
  <c r="K26" i="3"/>
  <c r="K27" i="3"/>
  <c r="K28" i="3"/>
  <c r="K29" i="3"/>
  <c r="K30" i="3"/>
  <c r="K31" i="3"/>
  <c r="K32" i="3"/>
  <c r="K33" i="3"/>
  <c r="K34" i="3"/>
  <c r="K35" i="3"/>
  <c r="K16" i="3"/>
  <c r="G19" i="3"/>
  <c r="L19" i="3" s="1"/>
  <c r="G17" i="3"/>
  <c r="L17" i="3" s="1"/>
  <c r="G18" i="3"/>
  <c r="L18" i="3" s="1"/>
  <c r="G20" i="3"/>
  <c r="L20" i="3" s="1"/>
  <c r="G21" i="3"/>
  <c r="L21" i="3" s="1"/>
  <c r="G22" i="3"/>
  <c r="L22" i="3" s="1"/>
  <c r="G23" i="3"/>
  <c r="L23" i="3" s="1"/>
  <c r="G24" i="3"/>
  <c r="L24" i="3" s="1"/>
  <c r="G25" i="3"/>
  <c r="L25" i="3" s="1"/>
  <c r="G26" i="3"/>
  <c r="L26" i="3" s="1"/>
  <c r="G27" i="3"/>
  <c r="L27" i="3" s="1"/>
  <c r="G28" i="3"/>
  <c r="L28" i="3" s="1"/>
  <c r="G29" i="3"/>
  <c r="L29" i="3" s="1"/>
  <c r="G30" i="3"/>
  <c r="L30" i="3" s="1"/>
  <c r="G31" i="3"/>
  <c r="L31" i="3" s="1"/>
  <c r="G32" i="3"/>
  <c r="L32" i="3" s="1"/>
  <c r="G33" i="3"/>
  <c r="L33" i="3" s="1"/>
  <c r="G34" i="3"/>
  <c r="L34" i="3" s="1"/>
  <c r="G35" i="3"/>
  <c r="L35" i="3" s="1"/>
  <c r="G16" i="3"/>
  <c r="K210" i="53" l="1"/>
  <c r="K214" i="53" s="1"/>
  <c r="L16" i="3"/>
</calcChain>
</file>

<file path=xl/sharedStrings.xml><?xml version="1.0" encoding="utf-8"?>
<sst xmlns="http://schemas.openxmlformats.org/spreadsheetml/2006/main" count="2519" uniqueCount="426">
  <si>
    <t>Input</t>
  </si>
  <si>
    <t>Output</t>
  </si>
  <si>
    <t>Variable/parameter</t>
  </si>
  <si>
    <t>Unit</t>
  </si>
  <si>
    <t>Symbol</t>
  </si>
  <si>
    <t>[-]</t>
  </si>
  <si>
    <t>S</t>
  </si>
  <si>
    <t>Value</t>
  </si>
  <si>
    <t>O</t>
  </si>
  <si>
    <t xml:space="preserve">Pick list / Calculation formula </t>
  </si>
  <si>
    <t>d</t>
  </si>
  <si>
    <r>
      <t xml:space="preserve">S/D/O/P </t>
    </r>
    <r>
      <rPr>
        <i/>
        <vertAlign val="superscript"/>
        <sz val="10"/>
        <color rgb="FF0070C0"/>
        <rFont val="Verdana"/>
        <family val="2"/>
      </rPr>
      <t>1</t>
    </r>
  </si>
  <si>
    <t>1) S: data set; D: default; O: output; P: pick list</t>
  </si>
  <si>
    <t>D</t>
  </si>
  <si>
    <t>Beef cattle (cat 2)</t>
  </si>
  <si>
    <t>Dairy cows (cat 1)</t>
  </si>
  <si>
    <t>Veal calves (cat 3)</t>
  </si>
  <si>
    <t>Sows, in individual pens (cat 4)</t>
  </si>
  <si>
    <t>Sows in groups (cat 5)</t>
  </si>
  <si>
    <t>Fattening pigs (cat 6)</t>
  </si>
  <si>
    <t>Laying hens in battery cages without treatment (cat 7)</t>
  </si>
  <si>
    <t>Laying hens in battery cages with aeration (belt drying) (cat 8)</t>
  </si>
  <si>
    <t>Laying hens in compact battery cages (cat 10)</t>
  </si>
  <si>
    <t>Laying hens in free range with litter floor (partly litter floor, partly slatted) (cat 11)</t>
  </si>
  <si>
    <t>Broilers in free range with litter floor (cat 12)</t>
  </si>
  <si>
    <t>Laying hens in free range with grating floor (aviary system) (cat 13)</t>
  </si>
  <si>
    <t>Parent broilers in free range with grating floor (cat 14)</t>
  </si>
  <si>
    <t>Parent broilers in rearing with grating floor (cat 15)</t>
  </si>
  <si>
    <t>Turkeys in free range with litter floor (cat 16)</t>
  </si>
  <si>
    <t>Ducks in free range with litter floor (cat 17)</t>
  </si>
  <si>
    <t>Geese in free range with litter floor (cat 18)</t>
  </si>
  <si>
    <t>index i1. Category-subcategory</t>
  </si>
  <si>
    <t>Number of animals</t>
  </si>
  <si>
    <t>Floor area</t>
  </si>
  <si>
    <r>
      <t>m</t>
    </r>
    <r>
      <rPr>
        <i/>
        <vertAlign val="superscript"/>
        <sz val="10"/>
        <color theme="1"/>
        <rFont val="Verdana"/>
        <family val="2"/>
      </rPr>
      <t>2</t>
    </r>
  </si>
  <si>
    <t xml:space="preserve">Slatted area </t>
  </si>
  <si>
    <t>Wall and Roof area</t>
  </si>
  <si>
    <t>Manure area inside</t>
  </si>
  <si>
    <t>??</t>
  </si>
  <si>
    <t>Fbioc</t>
  </si>
  <si>
    <t>Fraction released</t>
  </si>
  <si>
    <t>n.a.</t>
  </si>
  <si>
    <t>Nlapp-grass</t>
  </si>
  <si>
    <t>Nlapp-arab</t>
  </si>
  <si>
    <t>Tgr-int</t>
  </si>
  <si>
    <t>P2O5</t>
  </si>
  <si>
    <t>N</t>
  </si>
  <si>
    <r>
      <t>Q</t>
    </r>
    <r>
      <rPr>
        <vertAlign val="subscript"/>
        <sz val="10"/>
        <color theme="1"/>
        <rFont val="Verdana"/>
        <family val="2"/>
      </rPr>
      <t>N,grassland</t>
    </r>
  </si>
  <si>
    <r>
      <t>Q</t>
    </r>
    <r>
      <rPr>
        <vertAlign val="subscript"/>
        <sz val="10"/>
        <color theme="1"/>
        <rFont val="Verdana"/>
        <family val="2"/>
      </rPr>
      <t>N,arable_land</t>
    </r>
  </si>
  <si>
    <t>m</t>
  </si>
  <si>
    <t>Intermediate calculations</t>
  </si>
  <si>
    <t>kg</t>
  </si>
  <si>
    <t>STP</t>
  </si>
  <si>
    <t>Laying hens in battery cages with forced drying (deep pit, high rise) (cat 9)</t>
  </si>
  <si>
    <r>
      <t>kg.animal</t>
    </r>
    <r>
      <rPr>
        <i/>
        <vertAlign val="superscript"/>
        <sz val="10"/>
        <color theme="1"/>
        <rFont val="Verdana"/>
        <family val="2"/>
      </rPr>
      <t>-1</t>
    </r>
    <r>
      <rPr>
        <i/>
        <sz val="10"/>
        <color theme="1"/>
        <rFont val="Verdana"/>
        <family val="2"/>
      </rPr>
      <t>.d</t>
    </r>
    <r>
      <rPr>
        <i/>
        <vertAlign val="superscript"/>
        <sz val="10"/>
        <color theme="1"/>
        <rFont val="Verdana"/>
        <family val="2"/>
      </rPr>
      <t>-1</t>
    </r>
  </si>
  <si>
    <t>1. In the "Input" table:</t>
  </si>
  <si>
    <t>INDEX</t>
  </si>
  <si>
    <t>Version history</t>
  </si>
  <si>
    <t>v1.0</t>
  </si>
  <si>
    <t>Environmental Emission Scenarios for Product Type 18: Insecticides for stables and manure storage systems</t>
  </si>
  <si>
    <t>Table 5.1 - Index i1</t>
  </si>
  <si>
    <t>Select category-subcategory</t>
  </si>
  <si>
    <t xml:space="preserve">Select way of application </t>
  </si>
  <si>
    <t>Manure storage "wet" (slurry pits) (cat 19)</t>
  </si>
  <si>
    <t>Manure storage "dry" (manure heaps) (cat 20)</t>
  </si>
  <si>
    <t>S/P</t>
  </si>
  <si>
    <t>Table 5.2</t>
  </si>
  <si>
    <t>Other areas</t>
  </si>
  <si>
    <t>Table 5.3</t>
  </si>
  <si>
    <r>
      <t>Housing volume
m</t>
    </r>
    <r>
      <rPr>
        <i/>
        <vertAlign val="superscript"/>
        <sz val="10"/>
        <rFont val="Verdana"/>
        <family val="2"/>
      </rPr>
      <t>3</t>
    </r>
  </si>
  <si>
    <r>
      <t>m</t>
    </r>
    <r>
      <rPr>
        <i/>
        <vertAlign val="superscript"/>
        <sz val="10"/>
        <rFont val="Verdana"/>
        <family val="2"/>
      </rPr>
      <t>2</t>
    </r>
  </si>
  <si>
    <r>
      <t>m</t>
    </r>
    <r>
      <rPr>
        <i/>
        <vertAlign val="superscript"/>
        <sz val="10"/>
        <rFont val="Verdana"/>
        <family val="2"/>
      </rPr>
      <t>3</t>
    </r>
  </si>
  <si>
    <t>O/D</t>
  </si>
  <si>
    <t>Tbioc-int</t>
  </si>
  <si>
    <t>Number of land applications for grassland</t>
  </si>
  <si>
    <t>Number of land applications for arable land</t>
  </si>
  <si>
    <r>
      <t>yr</t>
    </r>
    <r>
      <rPr>
        <vertAlign val="superscript"/>
        <sz val="10"/>
        <color theme="1"/>
        <rFont val="Verdana"/>
        <family val="2"/>
      </rPr>
      <t>-1</t>
    </r>
  </si>
  <si>
    <t>Table 5.5</t>
  </si>
  <si>
    <r>
      <t>kg.ha</t>
    </r>
    <r>
      <rPr>
        <vertAlign val="superscript"/>
        <sz val="10"/>
        <rFont val="Verdana"/>
        <family val="2"/>
      </rPr>
      <t>-1</t>
    </r>
  </si>
  <si>
    <t>Nitrogen immission standard for one year on grassland</t>
  </si>
  <si>
    <t>Nitrogen immission standard for one year on arable land</t>
  </si>
  <si>
    <t>Mixing depth with soil, grassland</t>
  </si>
  <si>
    <t xml:space="preserve">Mixing depth with soil, arable land </t>
  </si>
  <si>
    <t xml:space="preserve">Density of wet bulk soil </t>
  </si>
  <si>
    <r>
      <rPr>
        <b/>
        <sz val="10"/>
        <color theme="1"/>
        <rFont val="Verdana"/>
        <family val="2"/>
      </rPr>
      <t>Reference documents:</t>
    </r>
    <r>
      <rPr>
        <sz val="10"/>
        <color theme="1"/>
        <rFont val="Verdana"/>
        <family val="2"/>
      </rPr>
      <t xml:space="preserve"> </t>
    </r>
  </si>
  <si>
    <t>Introduce value below</t>
  </si>
  <si>
    <t>Wastewater</t>
  </si>
  <si>
    <t>Soil water equilibrium partition coefficient</t>
  </si>
  <si>
    <t>Select manure storage system</t>
  </si>
  <si>
    <t>TOTAL AREA</t>
  </si>
  <si>
    <t>m2</t>
  </si>
  <si>
    <t>Select type of housing</t>
  </si>
  <si>
    <t>TOTAL housing AREA</t>
  </si>
  <si>
    <r>
      <t>DILUTION</t>
    </r>
    <r>
      <rPr>
        <vertAlign val="subscript"/>
        <sz val="10"/>
        <color theme="1"/>
        <rFont val="Verdana"/>
        <family val="2"/>
      </rPr>
      <t>run-off</t>
    </r>
  </si>
  <si>
    <t>DILUTION</t>
  </si>
  <si>
    <t>%</t>
  </si>
  <si>
    <t>manure/slurry</t>
  </si>
  <si>
    <t>SPRINKLING</t>
  </si>
  <si>
    <t>BAIT</t>
  </si>
  <si>
    <t>SPRINKLING &amp; BAIT</t>
  </si>
  <si>
    <r>
      <t>d</t>
    </r>
    <r>
      <rPr>
        <vertAlign val="superscript"/>
        <sz val="10"/>
        <rFont val="Verdana"/>
        <family val="2"/>
      </rPr>
      <t>-1</t>
    </r>
  </si>
  <si>
    <t>Dairy cows - Grazing season (cat 1)</t>
  </si>
  <si>
    <t>Beef cattle - Grazing season (cat 2)</t>
  </si>
  <si>
    <t>Soil - arable land</t>
  </si>
  <si>
    <t>Soil - grassland</t>
  </si>
  <si>
    <t xml:space="preserve">appway </t>
  </si>
  <si>
    <t>Number of animals in housing</t>
  </si>
  <si>
    <t>Qnitrog</t>
  </si>
  <si>
    <r>
      <t>kg</t>
    </r>
    <r>
      <rPr>
        <sz val="10"/>
        <color theme="1"/>
        <rFont val="Verdana"/>
        <family val="2"/>
      </rPr>
      <t>.d</t>
    </r>
    <r>
      <rPr>
        <vertAlign val="superscript"/>
        <sz val="10"/>
        <color theme="1"/>
        <rFont val="Verdana"/>
        <family val="2"/>
      </rPr>
      <t>-1</t>
    </r>
  </si>
  <si>
    <t xml:space="preserve">Fraction of active ingredient released </t>
  </si>
  <si>
    <t xml:space="preserve">Amount of nitrogen per animal </t>
  </si>
  <si>
    <t>cat-subcat</t>
  </si>
  <si>
    <t>Smearing</t>
  </si>
  <si>
    <t>Sprinkling</t>
  </si>
  <si>
    <t>Bait</t>
  </si>
  <si>
    <t>Sprinkling and bait</t>
  </si>
  <si>
    <t>Qai-prescr</t>
  </si>
  <si>
    <t>Qai-manure/slurry</t>
  </si>
  <si>
    <t>Qai-wastewater</t>
  </si>
  <si>
    <r>
      <rPr>
        <b/>
        <sz val="10"/>
        <color theme="1"/>
        <rFont val="Verdana"/>
        <family val="2"/>
      </rPr>
      <t>Qai-manure/slurry</t>
    </r>
    <r>
      <rPr>
        <sz val="10"/>
        <color theme="1"/>
        <rFont val="Verdana"/>
        <family val="2"/>
      </rPr>
      <t xml:space="preserve"> = Fmanure/slurry</t>
    </r>
    <r>
      <rPr>
        <sz val="10"/>
        <color theme="1"/>
        <rFont val="Verdana"/>
        <family val="2"/>
      </rPr>
      <t xml:space="preserve"> * Qai-prescr</t>
    </r>
  </si>
  <si>
    <r>
      <rPr>
        <b/>
        <sz val="10"/>
        <color theme="1"/>
        <rFont val="Verdana"/>
        <family val="2"/>
      </rPr>
      <t>Qai-wastewater</t>
    </r>
    <r>
      <rPr>
        <sz val="10"/>
        <color theme="1"/>
        <rFont val="Verdana"/>
        <family val="2"/>
      </rPr>
      <t xml:space="preserve"> = Fwastewater</t>
    </r>
    <r>
      <rPr>
        <sz val="10"/>
        <color theme="1"/>
        <rFont val="Verdana"/>
        <family val="2"/>
      </rPr>
      <t xml:space="preserve"> * Qai-prescr</t>
    </r>
  </si>
  <si>
    <t>Qnitrog-grass</t>
  </si>
  <si>
    <t>Qnitrog-arab</t>
  </si>
  <si>
    <r>
      <t>PIECars</t>
    </r>
    <r>
      <rPr>
        <sz val="10"/>
        <color theme="1"/>
        <rFont val="Verdana"/>
        <family val="2"/>
      </rPr>
      <t>-N</t>
    </r>
    <r>
      <rPr>
        <vertAlign val="subscript"/>
        <sz val="10"/>
        <color theme="1"/>
        <rFont val="Verdana"/>
        <family val="2"/>
      </rPr>
      <t xml:space="preserve"> </t>
    </r>
  </si>
  <si>
    <r>
      <t>PIECgrs</t>
    </r>
    <r>
      <rPr>
        <vertAlign val="subscript"/>
        <sz val="10"/>
        <color theme="1"/>
        <rFont val="Verdana"/>
        <family val="2"/>
      </rPr>
      <t>4_degr</t>
    </r>
    <r>
      <rPr>
        <sz val="10"/>
        <color theme="1"/>
        <rFont val="Verdana"/>
        <family val="2"/>
      </rPr>
      <t>-N</t>
    </r>
    <r>
      <rPr>
        <vertAlign val="subscript"/>
        <sz val="10"/>
        <color theme="1"/>
        <rFont val="Verdana"/>
        <family val="2"/>
      </rPr>
      <t xml:space="preserve"> </t>
    </r>
  </si>
  <si>
    <r>
      <t>PIECars</t>
    </r>
    <r>
      <rPr>
        <vertAlign val="subscript"/>
        <sz val="10"/>
        <color theme="1"/>
        <rFont val="Verdana"/>
        <family val="2"/>
      </rPr>
      <t>10_degr</t>
    </r>
    <r>
      <rPr>
        <sz val="10"/>
        <color theme="1"/>
        <rFont val="Verdana"/>
        <family val="2"/>
      </rPr>
      <t>-N</t>
    </r>
  </si>
  <si>
    <t>Nlapp-arab,10</t>
  </si>
  <si>
    <t>Number of land applications for arable land in 10 years</t>
  </si>
  <si>
    <t>2. The tables "Intermediate calculations" and "Output" will be automatically populated with the calculated values.</t>
  </si>
  <si>
    <t>Type of housing for application of the notification</t>
  </si>
  <si>
    <t>Amount of nitrogen produced during the relevant period for every relevant (sub)category of animal/housing and application to grassland</t>
  </si>
  <si>
    <t>Amount of nitrogen produced during the relevant period for every relevant (sub)category of animal/housing and application to arable land</t>
  </si>
  <si>
    <r>
      <t>mg.kg</t>
    </r>
    <r>
      <rPr>
        <vertAlign val="subscript"/>
        <sz val="10"/>
        <rFont val="Verdana"/>
        <family val="2"/>
      </rPr>
      <t>wwt</t>
    </r>
    <r>
      <rPr>
        <vertAlign val="superscript"/>
        <sz val="10"/>
        <rFont val="Verdana"/>
        <family val="2"/>
      </rPr>
      <t xml:space="preserve">-1 </t>
    </r>
  </si>
  <si>
    <r>
      <t>kg</t>
    </r>
    <r>
      <rPr>
        <vertAlign val="subscript"/>
        <sz val="10"/>
        <color theme="1"/>
        <rFont val="Verdana"/>
        <family val="2"/>
      </rPr>
      <t>wwt</t>
    </r>
    <r>
      <rPr>
        <sz val="10"/>
        <color theme="1"/>
        <rFont val="Verdana"/>
        <family val="2"/>
      </rPr>
      <t>.m</t>
    </r>
    <r>
      <rPr>
        <vertAlign val="superscript"/>
        <sz val="10"/>
        <color theme="1"/>
        <rFont val="Verdana"/>
        <family val="2"/>
      </rPr>
      <t>-3</t>
    </r>
  </si>
  <si>
    <t>INSECTICIDE i2=1</t>
  </si>
  <si>
    <t>TOTAL AREA for
INSECTICIDES
total housing area Table 5.2 + Slatted areas and Other areas Table 5.3</t>
  </si>
  <si>
    <t xml:space="preserve">TOTAL AREA for
LARVICIDES
sum areas Table 5.3
</t>
  </si>
  <si>
    <t>LARVICIDE i2=3</t>
  </si>
  <si>
    <t>Spreadsheet index (click on the title to be directed to the sub-section of the table)</t>
  </si>
  <si>
    <t>Input table</t>
  </si>
  <si>
    <t>Output table</t>
  </si>
  <si>
    <t xml:space="preserve">    Soil - arable land</t>
  </si>
  <si>
    <t xml:space="preserve">    Soil - grassland</t>
  </si>
  <si>
    <t xml:space="preserve">    STP</t>
  </si>
  <si>
    <t>The default values can be overwritten. Once overwritten, in order to revert to the default values, these need to be manually introduced. Alternatively replace this worksheet by copying the one from the excel file in ECHA website.</t>
  </si>
  <si>
    <t>Note:</t>
  </si>
  <si>
    <r>
      <rPr>
        <b/>
        <sz val="10"/>
        <rFont val="Verdana"/>
        <family val="2"/>
      </rPr>
      <t>Qnitrog-grass</t>
    </r>
    <r>
      <rPr>
        <sz val="10"/>
        <rFont val="Verdana"/>
        <family val="2"/>
      </rPr>
      <t xml:space="preserve"> = N * Qnitrog * Tgr-int</t>
    </r>
  </si>
  <si>
    <t xml:space="preserve">Environmental Emission Scenarios for Product Type 18: Biocides for stables </t>
  </si>
  <si>
    <t>Type of biocide: Insecticide (adulticide) against other insects and arthropods (bloodsucking pests) (i2 = 2)</t>
  </si>
  <si>
    <t>Type of biocide: Insecticides against other insects (not affecting livestock) (i2 = 4)</t>
  </si>
  <si>
    <t>Type of biocide: Insecticide (adulticide), specifically against flies (i2 = 1)</t>
  </si>
  <si>
    <t>INSECTICIDES i2=2</t>
  </si>
  <si>
    <t>INSECTICIDES i2=4</t>
  </si>
  <si>
    <t>ESD for PT 18: Emission scenario document for insecticides for stables and manure storage systems (ENV/JM/MONO(2006)4, 2006)</t>
  </si>
  <si>
    <r>
      <t>PIECgrs</t>
    </r>
    <r>
      <rPr>
        <vertAlign val="subscript"/>
        <sz val="10"/>
        <rFont val="Verdana"/>
        <family val="2"/>
      </rPr>
      <t>10_degr</t>
    </r>
    <r>
      <rPr>
        <sz val="10"/>
        <rFont val="Verdana"/>
        <family val="2"/>
      </rPr>
      <t>-N</t>
    </r>
  </si>
  <si>
    <t>Napp-manure-ar</t>
  </si>
  <si>
    <t>Napp-manure-gr</t>
  </si>
  <si>
    <t>Napp-prescr = Napp-bioc</t>
  </si>
  <si>
    <t>Number of biocidal product applications during manure storage period for application on arable land</t>
  </si>
  <si>
    <t>Amount of active substance in relevant stream after one application</t>
  </si>
  <si>
    <t>Total housing area (floor+wall and roof)</t>
  </si>
  <si>
    <t>Wall and roof</t>
  </si>
  <si>
    <t>Slatted area</t>
  </si>
  <si>
    <t>Total area for insecticides (total housing area+slatted+other areas)</t>
  </si>
  <si>
    <t>enter value below</t>
  </si>
  <si>
    <r>
      <t>F</t>
    </r>
    <r>
      <rPr>
        <vertAlign val="subscript"/>
        <sz val="10"/>
        <rFont val="Verdana"/>
        <family val="2"/>
      </rPr>
      <t>manure/slurry</t>
    </r>
  </si>
  <si>
    <r>
      <t>F</t>
    </r>
    <r>
      <rPr>
        <vertAlign val="subscript"/>
        <sz val="10"/>
        <color theme="1"/>
        <rFont val="Verdana"/>
        <family val="2"/>
      </rPr>
      <t>wastewater</t>
    </r>
  </si>
  <si>
    <r>
      <t>F</t>
    </r>
    <r>
      <rPr>
        <vertAlign val="subscript"/>
        <sz val="10"/>
        <color theme="1"/>
        <rFont val="Verdana"/>
        <family val="2"/>
      </rPr>
      <t>manure/slurry+wastewater</t>
    </r>
  </si>
  <si>
    <t>manure/slurry + wastewater</t>
  </si>
  <si>
    <t>wastewater</t>
  </si>
  <si>
    <t>Manure/slurry</t>
  </si>
  <si>
    <t>Manure/slurry + Wastewater</t>
  </si>
  <si>
    <t>Qai-manure/slurry+wastewater</t>
  </si>
  <si>
    <r>
      <t xml:space="preserve">Amount of active substance in </t>
    </r>
    <r>
      <rPr>
        <b/>
        <sz val="10"/>
        <rFont val="Verdana"/>
        <family val="2"/>
      </rPr>
      <t>manure/slurry</t>
    </r>
    <r>
      <rPr>
        <sz val="10"/>
        <rFont val="Verdana"/>
        <family val="2"/>
      </rPr>
      <t xml:space="preserve"> after the relevant number of biocidal product applications for the manure application to grassland</t>
    </r>
  </si>
  <si>
    <r>
      <t xml:space="preserve">Amount of active substance in </t>
    </r>
    <r>
      <rPr>
        <b/>
        <sz val="10"/>
        <rFont val="Verdana"/>
        <family val="2"/>
      </rPr>
      <t>manure/slurry + wastewater</t>
    </r>
    <r>
      <rPr>
        <sz val="10"/>
        <rFont val="Verdana"/>
        <family val="2"/>
      </rPr>
      <t xml:space="preserve"> after the relevant number of biocidal product applications for the manure application to grassland</t>
    </r>
  </si>
  <si>
    <t>Qai-grass_manure/slurry</t>
  </si>
  <si>
    <t>Qai-grass_manure/slurry+wastewater</t>
  </si>
  <si>
    <r>
      <t xml:space="preserve">Qai-grass_manure/slurry </t>
    </r>
    <r>
      <rPr>
        <sz val="10"/>
        <rFont val="Verdana"/>
        <family val="2"/>
      </rPr>
      <t>= Qai-manure/slurry * Napp-manure-gr</t>
    </r>
  </si>
  <si>
    <r>
      <t xml:space="preserve">Qai-grass_manure/slurry+wastewater </t>
    </r>
    <r>
      <rPr>
        <sz val="10"/>
        <rFont val="Verdana"/>
        <family val="2"/>
      </rPr>
      <t>= Qai-manure/slurry+wastewater * Napp-manure-gr</t>
    </r>
  </si>
  <si>
    <r>
      <t xml:space="preserve">Amount of active substance in </t>
    </r>
    <r>
      <rPr>
        <b/>
        <sz val="10"/>
        <rFont val="Verdana"/>
        <family val="2"/>
      </rPr>
      <t>manure/slurry</t>
    </r>
    <r>
      <rPr>
        <sz val="10"/>
        <rFont val="Verdana"/>
        <family val="2"/>
      </rPr>
      <t xml:space="preserve"> after the relevant number of biocidal product applications for the manure application to arable land</t>
    </r>
  </si>
  <si>
    <t>Qai-arab_manure/slurry</t>
  </si>
  <si>
    <r>
      <t xml:space="preserve">Amount of active substance in </t>
    </r>
    <r>
      <rPr>
        <b/>
        <sz val="10"/>
        <rFont val="Verdana"/>
        <family val="2"/>
      </rPr>
      <t>manure/slurry + wastewater</t>
    </r>
    <r>
      <rPr>
        <sz val="10"/>
        <rFont val="Verdana"/>
        <family val="2"/>
      </rPr>
      <t xml:space="preserve"> after the relevant number of biocidal product applications for the manure application to arable land</t>
    </r>
  </si>
  <si>
    <t>Qai-arab_manure/slurry+wastewater</t>
  </si>
  <si>
    <r>
      <t>Qai-arab_manure/slurry</t>
    </r>
    <r>
      <rPr>
        <sz val="10"/>
        <rFont val="Verdana"/>
        <family val="2"/>
      </rPr>
      <t xml:space="preserve"> = Qai-manure/slurry * Napp-manure-ar</t>
    </r>
  </si>
  <si>
    <r>
      <t>Qai-arab_manure/slurry+wastewater</t>
    </r>
    <r>
      <rPr>
        <sz val="10"/>
        <rFont val="Verdana"/>
        <family val="2"/>
      </rPr>
      <t xml:space="preserve"> = Qai-manure/slurry+wastewater * Napp-manure-ar</t>
    </r>
  </si>
  <si>
    <t>Amount of active substance to be used for one application</t>
  </si>
  <si>
    <t xml:space="preserve">Number of biocidal product applications during manure storage period for application on grassland </t>
  </si>
  <si>
    <r>
      <t>PIECgrs_4-N</t>
    </r>
    <r>
      <rPr>
        <vertAlign val="subscript"/>
        <sz val="10"/>
        <color theme="1"/>
        <rFont val="Verdana"/>
        <family val="2"/>
      </rPr>
      <t xml:space="preserve"> </t>
    </r>
  </si>
  <si>
    <r>
      <t>PIECgrs_1-N</t>
    </r>
    <r>
      <rPr>
        <vertAlign val="subscript"/>
        <sz val="10"/>
        <color theme="1"/>
        <rFont val="Verdana"/>
        <family val="2"/>
      </rPr>
      <t xml:space="preserve"> </t>
    </r>
  </si>
  <si>
    <t>Land application interval for manure application on arable land</t>
  </si>
  <si>
    <t>Tar-int,10</t>
  </si>
  <si>
    <t>Solids-water partition coefficient of suspended matter</t>
  </si>
  <si>
    <t>Kp,susp</t>
  </si>
  <si>
    <t>Concentration of suspended matter in the river</t>
  </si>
  <si>
    <t>SUSPwater</t>
  </si>
  <si>
    <t>Qprod</t>
  </si>
  <si>
    <t>The soil calculations and subsequent water calculations consider the worst-case situation for soil, when the site is not connected to the local drainage system, all wastewater would remain on site and be stored with the slurry prior to mixing with dry waste (manure) for application to agricultural land (soil).</t>
  </si>
  <si>
    <t>Groundwater and surface water - in grassland areas</t>
  </si>
  <si>
    <t>Groundwater and surface water - in arable land areas</t>
  </si>
  <si>
    <t>Local concentration in sediment</t>
  </si>
  <si>
    <r>
      <t>PEClocal</t>
    </r>
    <r>
      <rPr>
        <vertAlign val="subscript"/>
        <sz val="10"/>
        <rFont val="Verdana"/>
        <family val="2"/>
      </rPr>
      <t>sed_gr</t>
    </r>
  </si>
  <si>
    <t>Ksusp-water</t>
  </si>
  <si>
    <t>Suspended matter-water partition coefficient</t>
  </si>
  <si>
    <t>Bulk density of wet suspended matter</t>
  </si>
  <si>
    <r>
      <t>DEPTH</t>
    </r>
    <r>
      <rPr>
        <vertAlign val="subscript"/>
        <sz val="10"/>
        <rFont val="Verdana"/>
        <family val="2"/>
      </rPr>
      <t>grassland</t>
    </r>
  </si>
  <si>
    <r>
      <t>DEPTH</t>
    </r>
    <r>
      <rPr>
        <vertAlign val="subscript"/>
        <sz val="10"/>
        <rFont val="Verdana"/>
        <family val="2"/>
      </rPr>
      <t>arable_soil</t>
    </r>
  </si>
  <si>
    <r>
      <t>RHOsoil</t>
    </r>
    <r>
      <rPr>
        <vertAlign val="subscript"/>
        <sz val="10"/>
        <rFont val="Verdana"/>
        <family val="2"/>
      </rPr>
      <t>wet</t>
    </r>
  </si>
  <si>
    <r>
      <t>RHOsusp</t>
    </r>
    <r>
      <rPr>
        <vertAlign val="subscript"/>
        <sz val="10"/>
        <rFont val="Verdana"/>
        <family val="2"/>
      </rPr>
      <t>wet</t>
    </r>
  </si>
  <si>
    <r>
      <t>K</t>
    </r>
    <r>
      <rPr>
        <vertAlign val="subscript"/>
        <sz val="10"/>
        <rFont val="Verdana"/>
        <family val="2"/>
      </rPr>
      <t>soil-water</t>
    </r>
  </si>
  <si>
    <r>
      <rPr>
        <b/>
        <sz val="10"/>
        <rFont val="Verdana"/>
        <family val="2"/>
      </rPr>
      <t>Qai-manure/slurry+wastewater</t>
    </r>
    <r>
      <rPr>
        <sz val="10"/>
        <rFont val="Verdana"/>
        <family val="2"/>
      </rPr>
      <t xml:space="preserve"> = Fmanure/slurry+wastewater * Qai-prescr</t>
    </r>
  </si>
  <si>
    <r>
      <t>m</t>
    </r>
    <r>
      <rPr>
        <vertAlign val="superscript"/>
        <sz val="10"/>
        <rFont val="Verdana"/>
        <family val="2"/>
      </rPr>
      <t>3</t>
    </r>
    <r>
      <rPr>
        <sz val="10"/>
        <rFont val="Verdana"/>
        <family val="2"/>
      </rPr>
      <t>.m</t>
    </r>
    <r>
      <rPr>
        <vertAlign val="superscript"/>
        <sz val="10"/>
        <rFont val="Verdana"/>
        <family val="2"/>
      </rPr>
      <t>-3</t>
    </r>
  </si>
  <si>
    <r>
      <t>PEClocal</t>
    </r>
    <r>
      <rPr>
        <vertAlign val="subscript"/>
        <sz val="10"/>
        <rFont val="Verdana"/>
        <family val="2"/>
      </rPr>
      <t>sed_ar</t>
    </r>
  </si>
  <si>
    <t>Local concentration in pore water (=groundwater) due to spreading of treated manure in grassland</t>
  </si>
  <si>
    <t>Local concentration in pore water (=groundwater) due to spreading of treated manure in arable land</t>
  </si>
  <si>
    <t>Local concentration in surface water due to run-off from grassland</t>
  </si>
  <si>
    <t>Local concentration in surface water due to run-off from arable land</t>
  </si>
  <si>
    <r>
      <t>g.L</t>
    </r>
    <r>
      <rPr>
        <vertAlign val="superscript"/>
        <sz val="10"/>
        <rFont val="Verdana"/>
        <family val="2"/>
      </rPr>
      <t>-1</t>
    </r>
  </si>
  <si>
    <t>Type of biocide: Larvicide (larvae of flies) (i2 = 3)</t>
  </si>
  <si>
    <t>Total area for larvicides (slatted+other areas+manure area inside)</t>
  </si>
  <si>
    <t xml:space="preserve">    Groundwater and surface water - in arable land areas</t>
  </si>
  <si>
    <t xml:space="preserve">    Groundwater and surface water - in grassland areas</t>
  </si>
  <si>
    <t>Insecticide (adulticide), specifically against flies</t>
  </si>
  <si>
    <t xml:space="preserve">Insecticide (adulticide) against other insects and arthropods (bloodsucking pests) </t>
  </si>
  <si>
    <t xml:space="preserve">Larvicide (larvae of flies) </t>
  </si>
  <si>
    <t xml:space="preserve">Insecticides against other insects (not affecting livestock) </t>
  </si>
  <si>
    <r>
      <t xml:space="preserve">This workbook provides a calculation tool for estimating the environmental releases from the use of biocides in insecticides and larvicides </t>
    </r>
    <r>
      <rPr>
        <b/>
        <sz val="10"/>
        <rFont val="Verdana"/>
        <family val="2"/>
      </rPr>
      <t>in stables</t>
    </r>
    <r>
      <rPr>
        <sz val="10"/>
        <rFont val="Verdana"/>
        <family val="2"/>
      </rPr>
      <t>. It consists of four spreadsheets, covering the four biocide types: Insecticide (adulticide), specifically against flies, Insecticide (adulticide) against other insects and arthropods (bloodsucking pests), Larvicide (larvae of flies) and Insecticides against other insects (not affecting livestock). 
This is not a standalone document. It is a calculation tool and it should be used in combination with the reference documents, which contain the background information which needs to be taken into account to select the appropriate emission scenario and set values.</t>
    </r>
  </si>
  <si>
    <t xml:space="preserve">Available at: https://echa.europa.eu/guidance-documents/guidance-on-biocides-legislation/emission-scenario-documents </t>
  </si>
  <si>
    <t>Technical Agreements for Biocides</t>
  </si>
  <si>
    <t>Biocidal product application interval</t>
  </si>
  <si>
    <t>Amount of active substance reaching the standard STP (for the relevant cases)</t>
  </si>
  <si>
    <t>Emission scenario for biocide application in animal housings - Insecticide (adulticide), specifically against flies</t>
  </si>
  <si>
    <t xml:space="preserve">Emission scenario for biocide application in animal housings - Insecticide (adulticide) against other insects and arthropods (bloodsucking pests) </t>
  </si>
  <si>
    <t>Emission scenario for biocide application in animal housings - Larvicide (larvae of flies)</t>
  </si>
  <si>
    <t xml:space="preserve">Emission scenario for biocide application in animal housings - Insecticides against other insects (not affecting livestock) </t>
  </si>
  <si>
    <t>Content of active substance in biocidal product</t>
  </si>
  <si>
    <t>Select units</t>
  </si>
  <si>
    <t>% (w/w)</t>
  </si>
  <si>
    <r>
      <t>g.L</t>
    </r>
    <r>
      <rPr>
        <vertAlign val="superscript"/>
        <sz val="10"/>
        <color theme="1"/>
        <rFont val="Verdana"/>
        <family val="2"/>
      </rPr>
      <t>-1</t>
    </r>
  </si>
  <si>
    <t xml:space="preserve">If the biocidal product is not diluted (i.e. is also used as working solution) enter the value of undiluted product prescribed to be used and enter below a dilution factor of 1. </t>
  </si>
  <si>
    <t>Dilution factor (for preparation of the working solution from the biocidal product)</t>
  </si>
  <si>
    <t>Fdil</t>
  </si>
  <si>
    <t xml:space="preserve">For example: If the biocidal product is diluted 1/10 (= 1:10), the dilution factor is 0.1. If the biocidal product is also used as working solution, the dilution factor is 1. </t>
  </si>
  <si>
    <r>
      <rPr>
        <sz val="10"/>
        <rFont val="Symbol"/>
        <family val="1"/>
        <charset val="2"/>
      </rPr>
      <t>m</t>
    </r>
    <r>
      <rPr>
        <sz val="10"/>
        <rFont val="Verdana"/>
        <family val="2"/>
      </rPr>
      <t>g.L</t>
    </r>
    <r>
      <rPr>
        <vertAlign val="superscript"/>
        <sz val="10"/>
        <rFont val="Verdana"/>
        <family val="2"/>
      </rPr>
      <t xml:space="preserve">-1 </t>
    </r>
  </si>
  <si>
    <r>
      <t>g.mL</t>
    </r>
    <r>
      <rPr>
        <vertAlign val="superscript"/>
        <sz val="10"/>
        <rFont val="Verdana"/>
        <family val="2"/>
      </rPr>
      <t>-1</t>
    </r>
  </si>
  <si>
    <t>Further input parameters for grassland</t>
  </si>
  <si>
    <r>
      <t>DT50bio</t>
    </r>
    <r>
      <rPr>
        <vertAlign val="subscript"/>
        <sz val="10"/>
        <color theme="1"/>
        <rFont val="Verdana"/>
        <family val="2"/>
      </rPr>
      <t>soil</t>
    </r>
    <r>
      <rPr>
        <sz val="10"/>
        <color theme="1"/>
        <rFont val="Verdana"/>
        <family val="2"/>
      </rPr>
      <t>_gr</t>
    </r>
  </si>
  <si>
    <t>First order rate constant for volatilisation from soil, grassland</t>
  </si>
  <si>
    <t>First order rate constant for leaching from top soil, grassland</t>
  </si>
  <si>
    <t>First order rate constant for degradation in bulk soil, grassland</t>
  </si>
  <si>
    <t>kvolat_gr</t>
  </si>
  <si>
    <t>kleach_gr</t>
  </si>
  <si>
    <t>kdeg_gr</t>
  </si>
  <si>
    <t>k_gr</t>
  </si>
  <si>
    <t>Overall removal rate constant in soil, grassland</t>
  </si>
  <si>
    <r>
      <t>kdeg_gr = ln2 / DT50bio</t>
    </r>
    <r>
      <rPr>
        <vertAlign val="subscript"/>
        <sz val="10"/>
        <color theme="1"/>
        <rFont val="Verdana"/>
        <family val="2"/>
      </rPr>
      <t>soil</t>
    </r>
    <r>
      <rPr>
        <sz val="10"/>
        <color theme="1"/>
        <rFont val="Verdana"/>
        <family val="2"/>
      </rPr>
      <t>_gr</t>
    </r>
  </si>
  <si>
    <t>Further input parameters for arable land</t>
  </si>
  <si>
    <r>
      <t>DEPTH</t>
    </r>
    <r>
      <rPr>
        <vertAlign val="subscript"/>
        <sz val="10"/>
        <rFont val="Verdana"/>
        <family val="2"/>
      </rPr>
      <t>arable_land</t>
    </r>
  </si>
  <si>
    <t xml:space="preserve">First order rate constant for volatilisation from soil, arable land </t>
  </si>
  <si>
    <t xml:space="preserve">First order rate constant for leaching from top soil, arable land </t>
  </si>
  <si>
    <t xml:space="preserve">First order rate constant for degradation in bulk soil, arable land </t>
  </si>
  <si>
    <t xml:space="preserve">Overall removal rate constant in soil, arable land </t>
  </si>
  <si>
    <r>
      <t>DT50bio</t>
    </r>
    <r>
      <rPr>
        <vertAlign val="subscript"/>
        <sz val="10"/>
        <color theme="1"/>
        <rFont val="Verdana"/>
        <family val="2"/>
      </rPr>
      <t>soil</t>
    </r>
    <r>
      <rPr>
        <sz val="10"/>
        <color theme="1"/>
        <rFont val="Verdana"/>
        <family val="2"/>
      </rPr>
      <t>_ar</t>
    </r>
  </si>
  <si>
    <t>kvolat_ar</t>
  </si>
  <si>
    <t>kleach_ar</t>
  </si>
  <si>
    <t>kdeg_ar</t>
  </si>
  <si>
    <t>k_ar</t>
  </si>
  <si>
    <r>
      <t>L.kg</t>
    </r>
    <r>
      <rPr>
        <vertAlign val="superscript"/>
        <sz val="10"/>
        <rFont val="Verdana"/>
        <family val="2"/>
      </rPr>
      <t>-1</t>
    </r>
  </si>
  <si>
    <r>
      <t>mg.L</t>
    </r>
    <r>
      <rPr>
        <vertAlign val="superscript"/>
        <sz val="10"/>
        <rFont val="Verdana"/>
        <family val="2"/>
      </rPr>
      <t>-1</t>
    </r>
  </si>
  <si>
    <t>Purity of the active substance</t>
  </si>
  <si>
    <t>Purity of a.s. is given in the SPC. If not known enter 100%.</t>
  </si>
  <si>
    <t>Land application interval for manure application on grassland</t>
  </si>
  <si>
    <t>Units according to Guidance on BPR: Vol IV Env Part B+C</t>
  </si>
  <si>
    <r>
      <t>PEClocal</t>
    </r>
    <r>
      <rPr>
        <vertAlign val="subscript"/>
        <sz val="10"/>
        <color theme="1"/>
        <rFont val="Verdana"/>
        <family val="2"/>
      </rPr>
      <t>soil,porew_ar</t>
    </r>
  </si>
  <si>
    <r>
      <t>PEC</t>
    </r>
    <r>
      <rPr>
        <vertAlign val="subscript"/>
        <sz val="10"/>
        <color theme="1"/>
        <rFont val="Verdana"/>
        <family val="2"/>
      </rPr>
      <t>sw_ar</t>
    </r>
  </si>
  <si>
    <t>Nlapp-gr</t>
  </si>
  <si>
    <t>Nlapp-ar</t>
  </si>
  <si>
    <t>Nlapp-ar,10</t>
  </si>
  <si>
    <t>Qai-gr_manure/slurry</t>
  </si>
  <si>
    <t>Qai-gr_manure/slurry+wastewater</t>
  </si>
  <si>
    <t>Qai-ar_manure/slurry</t>
  </si>
  <si>
    <t>Qai-ar_manure/slurry+wastewater</t>
  </si>
  <si>
    <t>Qnitrog-gr</t>
  </si>
  <si>
    <t>Qnitrog-ar</t>
  </si>
  <si>
    <r>
      <rPr>
        <b/>
        <sz val="10"/>
        <rFont val="Verdana"/>
        <family val="2"/>
      </rPr>
      <t>Qnitrog-gr</t>
    </r>
    <r>
      <rPr>
        <sz val="10"/>
        <rFont val="Verdana"/>
        <family val="2"/>
      </rPr>
      <t xml:space="preserve"> = N * Qnitrog * Tgr-int</t>
    </r>
  </si>
  <si>
    <r>
      <t xml:space="preserve">Qai-gr_manure/slurry </t>
    </r>
    <r>
      <rPr>
        <sz val="10"/>
        <rFont val="Verdana"/>
        <family val="2"/>
      </rPr>
      <t>= Qai-manure/slurry * Napp-manure-gr</t>
    </r>
  </si>
  <si>
    <r>
      <t xml:space="preserve">Qai-gr_manure/slurry+wastewater </t>
    </r>
    <r>
      <rPr>
        <sz val="10"/>
        <rFont val="Verdana"/>
        <family val="2"/>
      </rPr>
      <t>= Qai-manure/slurry+wastewater * Napp-manure-gr</t>
    </r>
  </si>
  <si>
    <r>
      <t>Qai-ar_manure/slurry</t>
    </r>
    <r>
      <rPr>
        <sz val="10"/>
        <rFont val="Verdana"/>
        <family val="2"/>
      </rPr>
      <t xml:space="preserve"> = Qai-manure/slurry * Napp-manure-ar</t>
    </r>
  </si>
  <si>
    <r>
      <t>Qai-ar_manure/slurry+wastewater</t>
    </r>
    <r>
      <rPr>
        <sz val="10"/>
        <rFont val="Verdana"/>
        <family val="2"/>
      </rPr>
      <t xml:space="preserve"> = Qai-manure/slurry+wastewater * Napp-manure-ar</t>
    </r>
  </si>
  <si>
    <r>
      <t>PIECar-N</t>
    </r>
    <r>
      <rPr>
        <vertAlign val="subscript"/>
        <sz val="10"/>
        <color theme="1"/>
        <rFont val="Verdana"/>
        <family val="2"/>
      </rPr>
      <t xml:space="preserve"> </t>
    </r>
  </si>
  <si>
    <r>
      <t>PIECar</t>
    </r>
    <r>
      <rPr>
        <vertAlign val="subscript"/>
        <sz val="10"/>
        <color theme="1"/>
        <rFont val="Verdana"/>
        <family val="2"/>
      </rPr>
      <t>10_degr</t>
    </r>
    <r>
      <rPr>
        <sz val="10"/>
        <color theme="1"/>
        <rFont val="Verdana"/>
        <family val="2"/>
      </rPr>
      <t>-N</t>
    </r>
  </si>
  <si>
    <t>PECar-TWA_30d</t>
  </si>
  <si>
    <t>PECar-TWA_180d</t>
  </si>
  <si>
    <t>Time weighted average concentration during 180 days in arable land (used for calculation of groundwater concentration)</t>
  </si>
  <si>
    <t>Time weighted average concentration during 30 days in arable land (used for calculation of surface water concentration)</t>
  </si>
  <si>
    <t>Time weighted average concentration during 30 days in grassland (used for calculation of surface water concentration)</t>
  </si>
  <si>
    <t>Time weighted average concentration during 180 days in grassland (used for calculation of groundwater concentration)</t>
  </si>
  <si>
    <r>
      <t>PEClocal</t>
    </r>
    <r>
      <rPr>
        <vertAlign val="subscript"/>
        <sz val="10"/>
        <color theme="1"/>
        <rFont val="Verdana"/>
        <family val="2"/>
      </rPr>
      <t>soil,porew_gr</t>
    </r>
  </si>
  <si>
    <r>
      <t>PEC</t>
    </r>
    <r>
      <rPr>
        <vertAlign val="subscript"/>
        <sz val="10"/>
        <color theme="1"/>
        <rFont val="Verdana"/>
        <family val="2"/>
      </rPr>
      <t>sw_gr</t>
    </r>
  </si>
  <si>
    <r>
      <t>PIECgr_1-N</t>
    </r>
    <r>
      <rPr>
        <vertAlign val="subscript"/>
        <sz val="10"/>
        <color theme="1"/>
        <rFont val="Verdana"/>
        <family val="2"/>
      </rPr>
      <t xml:space="preserve"> </t>
    </r>
  </si>
  <si>
    <r>
      <t>PIECgr_4-N</t>
    </r>
    <r>
      <rPr>
        <vertAlign val="subscript"/>
        <sz val="10"/>
        <color theme="1"/>
        <rFont val="Verdana"/>
        <family val="2"/>
      </rPr>
      <t xml:space="preserve"> </t>
    </r>
  </si>
  <si>
    <r>
      <t>PIECgr</t>
    </r>
    <r>
      <rPr>
        <vertAlign val="subscript"/>
        <sz val="10"/>
        <color theme="1"/>
        <rFont val="Verdana"/>
        <family val="2"/>
      </rPr>
      <t>4_degr</t>
    </r>
    <r>
      <rPr>
        <sz val="10"/>
        <color theme="1"/>
        <rFont val="Verdana"/>
        <family val="2"/>
      </rPr>
      <t>-N</t>
    </r>
    <r>
      <rPr>
        <vertAlign val="subscript"/>
        <sz val="10"/>
        <color theme="1"/>
        <rFont val="Verdana"/>
        <family val="2"/>
      </rPr>
      <t xml:space="preserve"> </t>
    </r>
  </si>
  <si>
    <r>
      <t>PIECgr</t>
    </r>
    <r>
      <rPr>
        <vertAlign val="subscript"/>
        <sz val="10"/>
        <rFont val="Verdana"/>
        <family val="2"/>
      </rPr>
      <t>10_degr</t>
    </r>
    <r>
      <rPr>
        <sz val="10"/>
        <rFont val="Verdana"/>
        <family val="2"/>
      </rPr>
      <t>-N</t>
    </r>
  </si>
  <si>
    <t>PECgr-TWA_30d</t>
  </si>
  <si>
    <t>PECgr-TWA_180d</t>
  </si>
  <si>
    <t>Considering removal processes from soil, after 10 consecutive years application</t>
  </si>
  <si>
    <t xml:space="preserve">Considering removal processes from soil, after 1 year application </t>
  </si>
  <si>
    <t>Concentration of the active substance in grassland soil based on nitrogen immission standard after the last of four manure applications per year, after ten consecutive years, taking removal processes from soil into account</t>
  </si>
  <si>
    <r>
      <t xml:space="preserve">Concentration of the active substance in soil based on nitrogen immission standard for grassland, </t>
    </r>
    <r>
      <rPr>
        <b/>
        <sz val="10"/>
        <rFont val="Verdana"/>
        <family val="2"/>
      </rPr>
      <t>one manure application event</t>
    </r>
    <r>
      <rPr>
        <sz val="10"/>
        <rFont val="Verdana"/>
        <family val="2"/>
      </rPr>
      <t>, removal processes from soil not taken into account</t>
    </r>
  </si>
  <si>
    <r>
      <t xml:space="preserve">Concentration of the active substance in soil based on nitrogen immission standard for grassland, </t>
    </r>
    <r>
      <rPr>
        <b/>
        <sz val="10"/>
        <rFont val="Verdana"/>
        <family val="2"/>
      </rPr>
      <t>four manure application events</t>
    </r>
    <r>
      <rPr>
        <sz val="10"/>
        <rFont val="Verdana"/>
        <family val="2"/>
      </rPr>
      <t>, removal processes from soil not taken into account</t>
    </r>
  </si>
  <si>
    <r>
      <t xml:space="preserve">Concentration of the active substance in soil based on nitrogen immission standard for arable land, one manure application event per year, </t>
    </r>
    <r>
      <rPr>
        <sz val="10"/>
        <color theme="1"/>
        <rFont val="Verdana"/>
        <family val="2"/>
      </rPr>
      <t>removal processes from soil not taken into account</t>
    </r>
  </si>
  <si>
    <r>
      <t xml:space="preserve">Concentration of the active substance in soil based on nitrogen immission standard for arable land and one manure application event per year, after ten consecutive years, taking </t>
    </r>
    <r>
      <rPr>
        <sz val="10"/>
        <color theme="1"/>
        <rFont val="Verdana"/>
        <family val="2"/>
      </rPr>
      <t>removal processes from soil into account</t>
    </r>
  </si>
  <si>
    <t>Concentration of the active substance in soil based on nitrogen immission standard for grassland land, four manure application events, taking removal processes from soil into account</t>
  </si>
  <si>
    <t>Aerosol / Fogging</t>
  </si>
  <si>
    <t>Fumigation</t>
  </si>
  <si>
    <t>Air</t>
  </si>
  <si>
    <t>SMEARING</t>
  </si>
  <si>
    <t>FUMIGATION</t>
  </si>
  <si>
    <t>Number of (repeated) biocidal product applications in animal housings according to information given by the applicant</t>
  </si>
  <si>
    <r>
      <t>F</t>
    </r>
    <r>
      <rPr>
        <vertAlign val="subscript"/>
        <sz val="10"/>
        <rFont val="Verdana"/>
        <family val="2"/>
      </rPr>
      <t>air</t>
    </r>
    <r>
      <rPr>
        <sz val="10"/>
        <rFont val="Verdana"/>
        <family val="2"/>
      </rPr>
      <t xml:space="preserve"> </t>
    </r>
  </si>
  <si>
    <t>Qai-air</t>
  </si>
  <si>
    <r>
      <rPr>
        <b/>
        <sz val="10"/>
        <rFont val="Verdana"/>
        <family val="2"/>
      </rPr>
      <t>Qai-air</t>
    </r>
    <r>
      <rPr>
        <sz val="10"/>
        <rFont val="Verdana"/>
        <family val="2"/>
      </rPr>
      <t xml:space="preserve"> = Fair * Qai-prescr</t>
    </r>
  </si>
  <si>
    <t>Annual average concentration in air at 100 m from source</t>
  </si>
  <si>
    <r>
      <t>Cdirect</t>
    </r>
    <r>
      <rPr>
        <vertAlign val="subscript"/>
        <sz val="10"/>
        <rFont val="Verdana"/>
        <family val="2"/>
      </rPr>
      <t>air</t>
    </r>
  </si>
  <si>
    <r>
      <t>mg.m</t>
    </r>
    <r>
      <rPr>
        <vertAlign val="superscript"/>
        <sz val="10"/>
        <rFont val="Verdana"/>
        <family val="2"/>
      </rPr>
      <t>-3</t>
    </r>
  </si>
  <si>
    <r>
      <t>Standard concentration in air at 100 m from source for a source strength of 1 kg.d</t>
    </r>
    <r>
      <rPr>
        <vertAlign val="superscript"/>
        <sz val="10"/>
        <rFont val="Verdana"/>
        <family val="2"/>
      </rPr>
      <t>-1 4</t>
    </r>
  </si>
  <si>
    <t>Source strength</t>
  </si>
  <si>
    <t xml:space="preserve">Number of emission days per year </t>
  </si>
  <si>
    <r>
      <t>Cstd</t>
    </r>
    <r>
      <rPr>
        <vertAlign val="subscript"/>
        <sz val="10"/>
        <rFont val="Verdana"/>
        <family val="2"/>
      </rPr>
      <t>air</t>
    </r>
  </si>
  <si>
    <t>Temission</t>
  </si>
  <si>
    <r>
      <t>d.yr</t>
    </r>
    <r>
      <rPr>
        <vertAlign val="superscript"/>
        <sz val="10"/>
        <rFont val="Verdana"/>
        <family val="2"/>
      </rPr>
      <t>-1</t>
    </r>
  </si>
  <si>
    <t>ESD PT 3 - disinfection of animal housings scenario</t>
  </si>
  <si>
    <t>Might become redundant when using the Arrhenius equation for temperature correction. Then the biodegradation rate constant in soil (kdeg_gr) is already available.</t>
  </si>
  <si>
    <t>k_gr = kvolat_gr + kleach_gr + kdeg_gr</t>
  </si>
  <si>
    <t>k_ar = kvolat_ar + kleach_ar + kdeg_ar</t>
  </si>
  <si>
    <t>Mixing depth with soil, arable land</t>
  </si>
  <si>
    <t>g a.s./m3</t>
  </si>
  <si>
    <t>L diluted b.p./m2</t>
  </si>
  <si>
    <t>L diluted b.p./m3</t>
  </si>
  <si>
    <t>Application rate</t>
  </si>
  <si>
    <t>app_rate</t>
  </si>
  <si>
    <t>For example: If the biocidal product is diluted 1/10 (= 1:10), the dilution factor is 0.1. If the biocidal product is also used as working solution, the dilution factor is 1.</t>
  </si>
  <si>
    <t xml:space="preserve">Application rate </t>
  </si>
  <si>
    <r>
      <t>Amount of diluted biocidal product prescribed to be used per m</t>
    </r>
    <r>
      <rPr>
        <vertAlign val="superscript"/>
        <sz val="10"/>
        <rFont val="Verdana"/>
        <family val="2"/>
      </rPr>
      <t>2</t>
    </r>
    <r>
      <rPr>
        <sz val="10"/>
        <rFont val="Verdana"/>
        <family val="2"/>
      </rPr>
      <t xml:space="preserve"> or m</t>
    </r>
    <r>
      <rPr>
        <vertAlign val="superscript"/>
        <sz val="10"/>
        <rFont val="Verdana"/>
        <family val="2"/>
      </rPr>
      <t>3</t>
    </r>
  </si>
  <si>
    <t>g a.s./m2</t>
  </si>
  <si>
    <t xml:space="preserve">Area/volume of the housing for application </t>
  </si>
  <si>
    <t>AREA treatment</t>
  </si>
  <si>
    <t>VOLUME treatment</t>
  </si>
  <si>
    <t>AREA and VOLUME for insecticides and larvicides</t>
  </si>
  <si>
    <t>Select area/volume or define value (enter value in orange cell)</t>
  </si>
  <si>
    <t>Housing volume</t>
  </si>
  <si>
    <t>Define area or volume (enter value in orange cell)</t>
  </si>
  <si>
    <t>m3</t>
  </si>
  <si>
    <r>
      <rPr>
        <sz val="10"/>
        <rFont val="Verdana"/>
        <family val="2"/>
      </rPr>
      <t>Qprod * Fdil * Fbioc</t>
    </r>
    <r>
      <rPr>
        <sz val="10"/>
        <color rgb="FFFF0000"/>
        <rFont val="Verdana"/>
        <family val="2"/>
      </rPr>
      <t xml:space="preserve">
Copy the value calculated here to the </t>
    </r>
    <r>
      <rPr>
        <b/>
        <sz val="10"/>
        <color rgb="FFFF0000"/>
        <rFont val="Verdana"/>
        <family val="2"/>
      </rPr>
      <t xml:space="preserve">app_rate cell </t>
    </r>
    <r>
      <rPr>
        <sz val="10"/>
        <color rgb="FFFF0000"/>
        <rFont val="Verdana"/>
        <family val="2"/>
      </rPr>
      <t>above</t>
    </r>
  </si>
  <si>
    <t>Default values can be replaced by user-defined values, provided these are adequately justified.</t>
  </si>
  <si>
    <r>
      <rPr>
        <b/>
        <sz val="10"/>
        <color rgb="FFFF0000"/>
        <rFont val="Verdana"/>
        <family val="2"/>
      </rPr>
      <t>To enter customised area or volume</t>
    </r>
    <r>
      <rPr>
        <sz val="10"/>
        <color rgb="FFFF0000"/>
        <rFont val="Verdana"/>
        <family val="2"/>
      </rPr>
      <t xml:space="preserve"> values select the option "define area or volume" from the drop down list above and enter the values in the respective orange cells </t>
    </r>
    <r>
      <rPr>
        <b/>
        <sz val="12"/>
        <color rgb="FFFF0000"/>
        <rFont val="Calibri"/>
        <family val="2"/>
      </rPr>
      <t>→</t>
    </r>
    <r>
      <rPr>
        <sz val="10"/>
        <color rgb="FFFF0000"/>
        <rFont val="Verdana"/>
        <family val="2"/>
      </rPr>
      <t xml:space="preserve">
</t>
    </r>
    <r>
      <rPr>
        <b/>
        <sz val="10"/>
        <color rgb="FFFF0000"/>
        <rFont val="Verdana"/>
        <family val="2"/>
      </rPr>
      <t>Note</t>
    </r>
    <r>
      <rPr>
        <sz val="10"/>
        <color rgb="FFFF0000"/>
        <rFont val="Verdana"/>
        <family val="2"/>
      </rPr>
      <t xml:space="preserve"> that with this option you need to manually enter values for all the categories you want to assess.</t>
    </r>
    <r>
      <rPr>
        <sz val="12"/>
        <color rgb="FFFF0000"/>
        <rFont val="Verdana"/>
        <family val="2"/>
      </rPr>
      <t xml:space="preserve"> </t>
    </r>
  </si>
  <si>
    <t xml:space="preserve">    Air</t>
  </si>
  <si>
    <t>Way of application</t>
  </si>
  <si>
    <t>- select the way of application;</t>
  </si>
  <si>
    <t>Instructions for using the tables:</t>
  </si>
  <si>
    <t>- enter values for the number of (repeated) biocidal product applications in animal housings and the application interval, as provided by the applicant;</t>
  </si>
  <si>
    <t>- enter values for the parameters Ksoil-water, Kp,susp and Ksusp-water;</t>
  </si>
  <si>
    <t>- finally select area treatment or volume treatment, followed by the area or the volume of the housing for application from the drop-down list or enter your own value (provided by the applicant);</t>
  </si>
  <si>
    <t>Select AREA or VOLUME treatment</t>
  </si>
  <si>
    <r>
      <t>Half-life time for biodegradation in soil, grassland, at 12</t>
    </r>
    <r>
      <rPr>
        <sz val="10"/>
        <rFont val="Calibri"/>
        <family val="2"/>
      </rPr>
      <t>°</t>
    </r>
    <r>
      <rPr>
        <sz val="8.5"/>
        <rFont val="Verdana"/>
        <family val="2"/>
      </rPr>
      <t>C</t>
    </r>
  </si>
  <si>
    <t>Half-life time for biodegradation in soil, arable land, at 12°C</t>
  </si>
  <si>
    <r>
      <t>DT50bio</t>
    </r>
    <r>
      <rPr>
        <vertAlign val="subscript"/>
        <sz val="10"/>
        <rFont val="Verdana"/>
        <family val="2"/>
      </rPr>
      <t>soil</t>
    </r>
    <r>
      <rPr>
        <sz val="10"/>
        <rFont val="Verdana"/>
        <family val="2"/>
      </rPr>
      <t>_ar</t>
    </r>
  </si>
  <si>
    <r>
      <t>kdeg_ar = ln2 / DT50bio</t>
    </r>
    <r>
      <rPr>
        <vertAlign val="subscript"/>
        <sz val="10"/>
        <rFont val="Verdana"/>
        <family val="2"/>
      </rPr>
      <t>soil</t>
    </r>
    <r>
      <rPr>
        <sz val="10"/>
        <rFont val="Verdana"/>
        <family val="2"/>
      </rPr>
      <t>_ar</t>
    </r>
  </si>
  <si>
    <r>
      <t>mg.L</t>
    </r>
    <r>
      <rPr>
        <vertAlign val="superscript"/>
        <sz val="10"/>
        <rFont val="Verdana"/>
        <family val="2"/>
      </rPr>
      <t xml:space="preserve">-1 </t>
    </r>
  </si>
  <si>
    <r>
      <rPr>
        <b/>
        <i/>
        <sz val="10"/>
        <color rgb="FF0070C0"/>
        <rFont val="Verdana"/>
        <family val="2"/>
      </rPr>
      <t>eq 53 Guidance on BPR Vol IV Env Parts B+C v2.0</t>
    </r>
    <r>
      <rPr>
        <b/>
        <sz val="10"/>
        <rFont val="Verdana"/>
        <family val="2"/>
      </rPr>
      <t xml:space="preserve">
PEClocal</t>
    </r>
    <r>
      <rPr>
        <b/>
        <vertAlign val="subscript"/>
        <sz val="10"/>
        <rFont val="Verdana"/>
        <family val="2"/>
      </rPr>
      <t>sed_ar</t>
    </r>
    <r>
      <rPr>
        <sz val="10"/>
        <rFont val="Verdana"/>
        <family val="2"/>
      </rPr>
      <t xml:space="preserve"> = PEC</t>
    </r>
    <r>
      <rPr>
        <vertAlign val="subscript"/>
        <sz val="10"/>
        <rFont val="Verdana"/>
        <family val="2"/>
      </rPr>
      <t>sw_ar</t>
    </r>
    <r>
      <rPr>
        <sz val="10"/>
        <rFont val="Verdana"/>
        <family val="2"/>
      </rPr>
      <t xml:space="preserve"> * Ksusp_water * 1000 / RHOsusp </t>
    </r>
  </si>
  <si>
    <r>
      <rPr>
        <b/>
        <i/>
        <sz val="10"/>
        <color rgb="FF0070C0"/>
        <rFont val="Verdana"/>
        <family val="2"/>
      </rPr>
      <t>eq 53 Guidance on BPR Vol IV Env Parts B+C v2.0</t>
    </r>
    <r>
      <rPr>
        <b/>
        <sz val="10"/>
        <rFont val="Verdana"/>
        <family val="2"/>
      </rPr>
      <t xml:space="preserve">
PEClocal</t>
    </r>
    <r>
      <rPr>
        <b/>
        <vertAlign val="subscript"/>
        <sz val="10"/>
        <rFont val="Verdana"/>
        <family val="2"/>
      </rPr>
      <t>sed_gr</t>
    </r>
    <r>
      <rPr>
        <sz val="10"/>
        <rFont val="Verdana"/>
        <family val="2"/>
      </rPr>
      <t xml:space="preserve"> = PEC</t>
    </r>
    <r>
      <rPr>
        <vertAlign val="subscript"/>
        <sz val="10"/>
        <rFont val="Verdana"/>
        <family val="2"/>
      </rPr>
      <t>sw_gr</t>
    </r>
    <r>
      <rPr>
        <sz val="10"/>
        <rFont val="Verdana"/>
        <family val="2"/>
      </rPr>
      <t xml:space="preserve"> * Ksusp_water * 1000/ RHOsusp </t>
    </r>
  </si>
  <si>
    <r>
      <t>- enter for both grassland and arable land: the first order rate constants for volatilisation from soil and for leaching from top soil, and also DT50bio</t>
    </r>
    <r>
      <rPr>
        <vertAlign val="subscript"/>
        <sz val="10"/>
        <rFont val="Verdana"/>
        <family val="2"/>
      </rPr>
      <t xml:space="preserve">soil </t>
    </r>
    <r>
      <rPr>
        <sz val="10"/>
        <rFont val="Verdana"/>
        <family val="2"/>
      </rPr>
      <t>(at 12 C) (kdeg will be automatically calculated from the DT50 value); the overall removal rate constant in soil is automatically calculated for both grassland and arable land;</t>
    </r>
  </si>
  <si>
    <r>
      <t>DT50bio</t>
    </r>
    <r>
      <rPr>
        <vertAlign val="subscript"/>
        <sz val="10"/>
        <rFont val="Verdana"/>
        <family val="2"/>
      </rPr>
      <t>soil</t>
    </r>
    <r>
      <rPr>
        <sz val="10"/>
        <rFont val="Verdana"/>
        <family val="2"/>
      </rPr>
      <t>_gr</t>
    </r>
  </si>
  <si>
    <r>
      <t>Q</t>
    </r>
    <r>
      <rPr>
        <vertAlign val="subscript"/>
        <sz val="10"/>
        <rFont val="Verdana"/>
        <family val="2"/>
      </rPr>
      <t>N,grassland</t>
    </r>
  </si>
  <si>
    <r>
      <t>F</t>
    </r>
    <r>
      <rPr>
        <vertAlign val="subscript"/>
        <sz val="10"/>
        <rFont val="Verdana"/>
        <family val="2"/>
      </rPr>
      <t>air</t>
    </r>
  </si>
  <si>
    <t>Table 5.1 - Index i3 &amp; TAB ENV 233</t>
  </si>
  <si>
    <t>Spraying / Foaming</t>
  </si>
  <si>
    <t>SPRAYING / FOAMING</t>
  </si>
  <si>
    <t>AEROSOL / FOGGING</t>
  </si>
  <si>
    <t>Addendum to OECD Series on emission scenario documents, Number 14: Emission scenario document for insecticides for stables and manure storage systems (TAB entry 212)</t>
  </si>
  <si>
    <t>BPR Guidance Vol IV Part B+C (2017), Table 3</t>
  </si>
  <si>
    <t>Might become redundant when using the Arrhenius equation for temperature correction. Then the biodegradation rate constant in soil (kdeg_ar) is already available.</t>
  </si>
  <si>
    <t>Enter the content of a.s. in the b.p. and select the respective units.</t>
  </si>
  <si>
    <r>
      <rPr>
        <b/>
        <sz val="10"/>
        <rFont val="Verdana"/>
        <family val="2"/>
      </rPr>
      <t>Biocidal product density</t>
    </r>
    <r>
      <rPr>
        <sz val="10"/>
        <rFont val="Verdana"/>
        <family val="2"/>
      </rPr>
      <t xml:space="preserve">
If content of active substance in biocidal product is set in %(w/w), insert biocidal product density value here. Otherwise leave the field empty.</t>
    </r>
  </si>
  <si>
    <r>
      <t>Fbioc in g.L</t>
    </r>
    <r>
      <rPr>
        <vertAlign val="superscript"/>
        <sz val="10"/>
        <color theme="1"/>
        <rFont val="Verdana"/>
        <family val="2"/>
      </rPr>
      <t>-1</t>
    </r>
  </si>
  <si>
    <t>This value will be used in the following calculations</t>
  </si>
  <si>
    <t>ESD PT 18 stables, Table 5.4 and TAB ENV 233</t>
  </si>
  <si>
    <t>ESD PT 18 stables, Table 5.1 &amp; TAB ENV 233</t>
  </si>
  <si>
    <t>app_rate 
(converted from L/m2 or L/m3 to g/m2 or g/m3)</t>
  </si>
  <si>
    <r>
      <rPr>
        <i/>
        <u/>
        <sz val="10"/>
        <rFont val="Verdana"/>
        <family val="2"/>
      </rPr>
      <t>Calculation of the application rate in g/m</t>
    </r>
    <r>
      <rPr>
        <i/>
        <u/>
        <vertAlign val="superscript"/>
        <sz val="10"/>
        <rFont val="Verdana"/>
        <family val="2"/>
      </rPr>
      <t>2</t>
    </r>
    <r>
      <rPr>
        <i/>
        <u/>
        <sz val="10"/>
        <rFont val="Verdana"/>
        <family val="2"/>
      </rPr>
      <t xml:space="preserve"> or g/m</t>
    </r>
    <r>
      <rPr>
        <i/>
        <u/>
        <vertAlign val="superscript"/>
        <sz val="10"/>
        <rFont val="Verdana"/>
        <family val="2"/>
      </rPr>
      <t>3</t>
    </r>
    <r>
      <rPr>
        <i/>
        <u/>
        <sz val="10"/>
        <rFont val="Verdana"/>
        <family val="2"/>
      </rPr>
      <t xml:space="preserve"> when the available application rate is given as L diluted b.p./m</t>
    </r>
    <r>
      <rPr>
        <i/>
        <u/>
        <vertAlign val="superscript"/>
        <sz val="10"/>
        <rFont val="Verdana"/>
        <family val="2"/>
      </rPr>
      <t>2</t>
    </r>
    <r>
      <rPr>
        <i/>
        <u/>
        <sz val="10"/>
        <rFont val="Verdana"/>
        <family val="2"/>
      </rPr>
      <t xml:space="preserve"> or L diluted b.p./m</t>
    </r>
    <r>
      <rPr>
        <i/>
        <u/>
        <vertAlign val="superscript"/>
        <sz val="10"/>
        <rFont val="Verdana"/>
        <family val="2"/>
      </rPr>
      <t>3</t>
    </r>
    <r>
      <rPr>
        <i/>
        <u/>
        <sz val="10"/>
        <rFont val="Verdana"/>
        <family val="2"/>
      </rPr>
      <t>:</t>
    </r>
    <r>
      <rPr>
        <i/>
        <sz val="10"/>
        <rFont val="Verdana"/>
        <family val="2"/>
      </rPr>
      <t xml:space="preserve">
- enter the value for the amount of diluted b.p. prescribed to be used per m</t>
    </r>
    <r>
      <rPr>
        <i/>
        <vertAlign val="superscript"/>
        <sz val="10"/>
        <rFont val="Verdana"/>
        <family val="2"/>
      </rPr>
      <t>2</t>
    </r>
    <r>
      <rPr>
        <i/>
        <sz val="10"/>
        <rFont val="Verdana"/>
        <family val="2"/>
      </rPr>
      <t xml:space="preserve"> or m</t>
    </r>
    <r>
      <rPr>
        <i/>
        <vertAlign val="superscript"/>
        <sz val="10"/>
        <rFont val="Verdana"/>
        <family val="2"/>
      </rPr>
      <t>3</t>
    </r>
    <r>
      <rPr>
        <i/>
        <sz val="10"/>
        <rFont val="Verdana"/>
        <family val="2"/>
      </rPr>
      <t>. If the b.p. is not diluted (i.e. is also used as working solution) enter the value of undiluted product prescribed to be used and enter below a dilution factor of 1;
- enter the dilution factor for preparation of the working solution from the b.p. . If the biocidal product is diluted 1/10 (= 1:10), the dilution factor is 0.1. If the biocidal product is also used as working solution, the dilution factor is 1;
- the purity value of the a.s. (the purity of a.s. is given in the SPC; if not known enter 100%);
- enter the value for the content of the a.s. in the b.p. and select the units: %(w/w) or g.l</t>
    </r>
    <r>
      <rPr>
        <i/>
        <vertAlign val="superscript"/>
        <sz val="10"/>
        <rFont val="Verdana"/>
        <family val="2"/>
      </rPr>
      <t>-1</t>
    </r>
    <r>
      <rPr>
        <i/>
        <sz val="10"/>
        <rFont val="Verdana"/>
        <family val="2"/>
      </rPr>
      <t>;
- the content of a.s. in the applied 
- if the content of a.s. in b.p. is set in %(w/w), insert the b.p. density value;
- the corrected content of a.s. in b.p. (Fbioc) is automatically calculated in g.l</t>
    </r>
    <r>
      <rPr>
        <i/>
        <vertAlign val="superscript"/>
        <sz val="10"/>
        <rFont val="Verdana"/>
        <family val="2"/>
      </rPr>
      <t>-1</t>
    </r>
    <r>
      <rPr>
        <i/>
        <sz val="10"/>
        <rFont val="Verdana"/>
        <family val="2"/>
      </rPr>
      <t>;
- the application rate is automatically calculated in g/m</t>
    </r>
    <r>
      <rPr>
        <i/>
        <vertAlign val="superscript"/>
        <sz val="10"/>
        <rFont val="Verdana"/>
        <family val="2"/>
      </rPr>
      <t>2</t>
    </r>
    <r>
      <rPr>
        <i/>
        <sz val="10"/>
        <rFont val="Verdana"/>
        <family val="2"/>
      </rPr>
      <t xml:space="preserve"> or g/m</t>
    </r>
    <r>
      <rPr>
        <i/>
        <vertAlign val="superscript"/>
        <sz val="10"/>
        <rFont val="Verdana"/>
        <family val="2"/>
      </rPr>
      <t>3</t>
    </r>
    <r>
      <rPr>
        <i/>
        <sz val="10"/>
        <rFont val="Verdana"/>
        <family val="2"/>
      </rPr>
      <t>;
- copy the output to the application rate cell (orange cell) above the "box".</t>
    </r>
  </si>
  <si>
    <r>
      <t>- enter the application rate in g a.s./m</t>
    </r>
    <r>
      <rPr>
        <vertAlign val="superscript"/>
        <sz val="10"/>
        <rFont val="Verdana"/>
        <family val="2"/>
      </rPr>
      <t>2</t>
    </r>
    <r>
      <rPr>
        <sz val="10"/>
        <rFont val="Verdana"/>
        <family val="2"/>
      </rPr>
      <t xml:space="preserve"> (treatment surface) or g a.s./m</t>
    </r>
    <r>
      <rPr>
        <vertAlign val="superscript"/>
        <sz val="10"/>
        <rFont val="Verdana"/>
        <family val="2"/>
      </rPr>
      <t>3</t>
    </r>
    <r>
      <rPr>
        <sz val="10"/>
        <rFont val="Verdana"/>
        <family val="2"/>
      </rPr>
      <t xml:space="preserve"> (volume treatment) and select the respective units; if the application rate is provided as L/m</t>
    </r>
    <r>
      <rPr>
        <vertAlign val="superscript"/>
        <sz val="10"/>
        <rFont val="Verdana"/>
        <family val="2"/>
      </rPr>
      <t>2</t>
    </r>
    <r>
      <rPr>
        <sz val="10"/>
        <rFont val="Verdana"/>
        <family val="2"/>
      </rPr>
      <t xml:space="preserve"> or L/m</t>
    </r>
    <r>
      <rPr>
        <vertAlign val="superscript"/>
        <sz val="10"/>
        <rFont val="Verdana"/>
        <family val="2"/>
      </rPr>
      <t>3</t>
    </r>
    <r>
      <rPr>
        <sz val="10"/>
        <rFont val="Verdana"/>
        <family val="2"/>
      </rPr>
      <t xml:space="preserve"> calculate the corresponding value in g/m</t>
    </r>
    <r>
      <rPr>
        <vertAlign val="superscript"/>
        <sz val="10"/>
        <rFont val="Verdana"/>
        <family val="2"/>
      </rPr>
      <t>2</t>
    </r>
    <r>
      <rPr>
        <sz val="10"/>
        <rFont val="Verdana"/>
        <family val="2"/>
      </rPr>
      <t xml:space="preserve"> or g/m</t>
    </r>
    <r>
      <rPr>
        <vertAlign val="superscript"/>
        <sz val="10"/>
        <rFont val="Verdana"/>
        <family val="2"/>
      </rPr>
      <t>3</t>
    </r>
    <r>
      <rPr>
        <sz val="10"/>
        <rFont val="Verdana"/>
        <family val="2"/>
      </rPr>
      <t xml:space="preserve"> as described below and copy the result value here;</t>
    </r>
  </si>
  <si>
    <t>ESD PT 18 stables, Table 5.10</t>
  </si>
  <si>
    <t>ESD PT 18 stables, Table 5.5</t>
  </si>
  <si>
    <t>ESD PT 18 stables, Table 5.2</t>
  </si>
  <si>
    <t>Addendum to ESD PT 18 stables (TAB ENV 212)</t>
  </si>
  <si>
    <t>ESD PT 18 stables, Table 6.1</t>
  </si>
  <si>
    <t>ESD PT 18 stables, Table 5.9</t>
  </si>
  <si>
    <t>ESD PT 18 stables, Table 5.1</t>
  </si>
  <si>
    <r>
      <rPr>
        <b/>
        <i/>
        <sz val="10"/>
        <color rgb="FF0070C0"/>
        <rFont val="Verdana"/>
        <family val="2"/>
      </rPr>
      <t>eq 25 ESD PT 18 stables / Addendum to ESD PT 18 stables (TAB ENV 212)</t>
    </r>
    <r>
      <rPr>
        <b/>
        <sz val="10"/>
        <color theme="1"/>
        <rFont val="Verdana"/>
        <family val="2"/>
      </rPr>
      <t xml:space="preserve">
PIECar-N</t>
    </r>
    <r>
      <rPr>
        <sz val="10"/>
        <color theme="1"/>
        <rFont val="Verdana"/>
        <family val="2"/>
      </rPr>
      <t xml:space="preserve"> = 100 * Qai-ar * Q</t>
    </r>
    <r>
      <rPr>
        <vertAlign val="subscript"/>
        <sz val="10"/>
        <color theme="1"/>
        <rFont val="Verdana"/>
        <family val="2"/>
      </rPr>
      <t>N,arable-land</t>
    </r>
    <r>
      <rPr>
        <sz val="10"/>
        <color theme="1"/>
        <rFont val="Verdana"/>
        <family val="2"/>
      </rPr>
      <t xml:space="preserve"> / (Qnitrog-ar * DEPTH</t>
    </r>
    <r>
      <rPr>
        <vertAlign val="subscript"/>
        <sz val="10"/>
        <color theme="1"/>
        <rFont val="Verdana"/>
        <family val="2"/>
      </rPr>
      <t>arab-land</t>
    </r>
    <r>
      <rPr>
        <sz val="10"/>
        <color theme="1"/>
        <rFont val="Verdana"/>
        <family val="2"/>
      </rPr>
      <t xml:space="preserve"> * RHOsoil</t>
    </r>
    <r>
      <rPr>
        <vertAlign val="subscript"/>
        <sz val="10"/>
        <color theme="1"/>
        <rFont val="Verdana"/>
        <family val="2"/>
      </rPr>
      <t>wet</t>
    </r>
    <r>
      <rPr>
        <sz val="10"/>
        <color theme="1"/>
        <rFont val="Verdana"/>
        <family val="2"/>
      </rPr>
      <t>)</t>
    </r>
  </si>
  <si>
    <r>
      <rPr>
        <b/>
        <i/>
        <sz val="10"/>
        <color rgb="FF0070C0"/>
        <rFont val="Verdana"/>
        <family val="2"/>
      </rPr>
      <t>eq 8a and 25a (combined) Addendum to ESD PT 18 stables (TAB ENV 212)</t>
    </r>
    <r>
      <rPr>
        <b/>
        <sz val="10"/>
        <rFont val="Verdana"/>
        <family val="2"/>
      </rPr>
      <t xml:space="preserve">
PIECar</t>
    </r>
    <r>
      <rPr>
        <b/>
        <vertAlign val="subscript"/>
        <sz val="10"/>
        <rFont val="Verdana"/>
        <family val="2"/>
      </rPr>
      <t>10_degr</t>
    </r>
    <r>
      <rPr>
        <b/>
        <sz val="10"/>
        <rFont val="Verdana"/>
        <family val="2"/>
      </rPr>
      <t>-N</t>
    </r>
    <r>
      <rPr>
        <sz val="10"/>
        <rFont val="Verdana"/>
        <family val="2"/>
      </rPr>
      <t xml:space="preserve"> = PIECar-N * { [1-(e</t>
    </r>
    <r>
      <rPr>
        <vertAlign val="superscript"/>
        <sz val="10"/>
        <rFont val="Verdana"/>
        <family val="2"/>
      </rPr>
      <t>-k * Tar-int,10</t>
    </r>
    <r>
      <rPr>
        <sz val="10"/>
        <rFont val="Verdana"/>
        <family val="2"/>
      </rPr>
      <t>)</t>
    </r>
    <r>
      <rPr>
        <vertAlign val="superscript"/>
        <sz val="10"/>
        <rFont val="Verdana"/>
        <family val="2"/>
      </rPr>
      <t>Nlapp-ar,10</t>
    </r>
    <r>
      <rPr>
        <sz val="10"/>
        <rFont val="Verdana"/>
        <family val="2"/>
      </rPr>
      <t>] / [1-e</t>
    </r>
    <r>
      <rPr>
        <vertAlign val="superscript"/>
        <sz val="10"/>
        <rFont val="Verdana"/>
        <family val="2"/>
      </rPr>
      <t>-k * Tar-int,10</t>
    </r>
    <r>
      <rPr>
        <sz val="10"/>
        <rFont val="Verdana"/>
        <family val="2"/>
      </rPr>
      <t xml:space="preserve"> ] }</t>
    </r>
  </si>
  <si>
    <r>
      <rPr>
        <b/>
        <i/>
        <sz val="10"/>
        <color rgb="FF0070C0"/>
        <rFont val="Verdana"/>
        <family val="2"/>
      </rPr>
      <t>eq 113 Guidance on BPR Vol IV Env Parts B+C v2.0 / eq 38 Addendum to ESD PT 18 stables (TAB ENV 212)</t>
    </r>
    <r>
      <rPr>
        <b/>
        <sz val="10"/>
        <rFont val="Verdana"/>
        <family val="2"/>
      </rPr>
      <t xml:space="preserve">
PECar-TWA_30d </t>
    </r>
    <r>
      <rPr>
        <sz val="10"/>
        <rFont val="Verdana"/>
        <family val="2"/>
      </rPr>
      <t>= PIECar</t>
    </r>
    <r>
      <rPr>
        <vertAlign val="subscript"/>
        <sz val="10"/>
        <rFont val="Verdana"/>
        <family val="2"/>
      </rPr>
      <t>10_degr</t>
    </r>
    <r>
      <rPr>
        <sz val="10"/>
        <rFont val="Verdana"/>
        <family val="2"/>
      </rPr>
      <t>-N * (1 - e</t>
    </r>
    <r>
      <rPr>
        <vertAlign val="superscript"/>
        <sz val="10"/>
        <rFont val="Verdana"/>
        <family val="2"/>
      </rPr>
      <t>-k * 30</t>
    </r>
    <r>
      <rPr>
        <sz val="10"/>
        <rFont val="Verdana"/>
        <family val="2"/>
      </rPr>
      <t>) / (k * 30)</t>
    </r>
  </si>
  <si>
    <r>
      <rPr>
        <b/>
        <i/>
        <sz val="10"/>
        <color rgb="FF0070C0"/>
        <rFont val="Verdana"/>
        <family val="2"/>
      </rPr>
      <t>eq 113 Guidance on BPR Vol IV Env Parts B+C v2.0 / eq 38 Addendum to ESD PT 18 stables (TAB ENV 212)</t>
    </r>
    <r>
      <rPr>
        <b/>
        <sz val="10"/>
        <rFont val="Verdana"/>
        <family val="2"/>
      </rPr>
      <t xml:space="preserve">
PECar-TWA_180d </t>
    </r>
    <r>
      <rPr>
        <sz val="10"/>
        <rFont val="Verdana"/>
        <family val="2"/>
      </rPr>
      <t>= PIECar</t>
    </r>
    <r>
      <rPr>
        <vertAlign val="subscript"/>
        <sz val="10"/>
        <rFont val="Verdana"/>
        <family val="2"/>
      </rPr>
      <t>10_degr</t>
    </r>
    <r>
      <rPr>
        <sz val="10"/>
        <rFont val="Verdana"/>
        <family val="2"/>
      </rPr>
      <t>-N * (1 - e</t>
    </r>
    <r>
      <rPr>
        <vertAlign val="superscript"/>
        <sz val="10"/>
        <rFont val="Verdana"/>
        <family val="2"/>
      </rPr>
      <t>-k * 180</t>
    </r>
    <r>
      <rPr>
        <sz val="10"/>
        <rFont val="Verdana"/>
        <family val="2"/>
      </rPr>
      <t>) / (k * 180)</t>
    </r>
  </si>
  <si>
    <r>
      <rPr>
        <b/>
        <i/>
        <sz val="10"/>
        <color rgb="FF0070C0"/>
        <rFont val="Verdana"/>
        <family val="2"/>
      </rPr>
      <t>eq 70 Guidance on BPR Vol IV Env Parts B+C v2.0 / eq 40 Addendum to ESD PT 18 stables (TAB ENV 212)</t>
    </r>
    <r>
      <rPr>
        <b/>
        <sz val="10"/>
        <color theme="1"/>
        <rFont val="Verdana"/>
        <family val="2"/>
      </rPr>
      <t xml:space="preserve">
PEClocal</t>
    </r>
    <r>
      <rPr>
        <b/>
        <vertAlign val="subscript"/>
        <sz val="10"/>
        <color theme="1"/>
        <rFont val="Verdana"/>
        <family val="2"/>
      </rPr>
      <t>soil,porew_ar</t>
    </r>
    <r>
      <rPr>
        <b/>
        <sz val="10"/>
        <color theme="1"/>
        <rFont val="Verdana"/>
        <family val="2"/>
      </rPr>
      <t xml:space="preserve"> </t>
    </r>
    <r>
      <rPr>
        <sz val="10"/>
        <color theme="1"/>
        <rFont val="Verdana"/>
        <family val="2"/>
      </rPr>
      <t>= PECar-TWA_180d * RHOsoil</t>
    </r>
    <r>
      <rPr>
        <vertAlign val="subscript"/>
        <sz val="10"/>
        <color theme="1"/>
        <rFont val="Verdana"/>
        <family val="2"/>
      </rPr>
      <t>wet</t>
    </r>
    <r>
      <rPr>
        <sz val="10"/>
        <color theme="1"/>
        <rFont val="Verdana"/>
        <family val="2"/>
      </rPr>
      <t xml:space="preserve"> / K</t>
    </r>
    <r>
      <rPr>
        <vertAlign val="subscript"/>
        <sz val="10"/>
        <color theme="1"/>
        <rFont val="Verdana"/>
        <family val="2"/>
      </rPr>
      <t>soil-water</t>
    </r>
    <r>
      <rPr>
        <sz val="10"/>
        <color theme="1"/>
        <rFont val="Verdana"/>
        <family val="2"/>
      </rPr>
      <t xml:space="preserve"> </t>
    </r>
  </si>
  <si>
    <r>
      <rPr>
        <b/>
        <i/>
        <sz val="10"/>
        <color rgb="FF0070C0"/>
        <rFont val="Verdana"/>
        <family val="2"/>
      </rPr>
      <t>eq 24 OECD ESD n.14 PT 18 manure / Addendum to ESD PT 18 stables (TAB ENV 212)</t>
    </r>
    <r>
      <rPr>
        <b/>
        <sz val="10"/>
        <color theme="1"/>
        <rFont val="Verdana"/>
        <family val="2"/>
      </rPr>
      <t xml:space="preserve">
PIECgr_1-N</t>
    </r>
    <r>
      <rPr>
        <sz val="10"/>
        <color theme="1"/>
        <rFont val="Verdana"/>
        <family val="2"/>
      </rPr>
      <t xml:space="preserve"> = 100 * Qai-gr * Q</t>
    </r>
    <r>
      <rPr>
        <vertAlign val="subscript"/>
        <sz val="10"/>
        <color theme="1"/>
        <rFont val="Verdana"/>
        <family val="2"/>
      </rPr>
      <t>N,grassland</t>
    </r>
    <r>
      <rPr>
        <sz val="10"/>
        <color theme="1"/>
        <rFont val="Verdana"/>
        <family val="2"/>
      </rPr>
      <t xml:space="preserve"> / (Qnitrog-gr * Nlapp-gr * DEPTH</t>
    </r>
    <r>
      <rPr>
        <vertAlign val="subscript"/>
        <sz val="10"/>
        <color theme="1"/>
        <rFont val="Verdana"/>
        <family val="2"/>
      </rPr>
      <t>grassland</t>
    </r>
    <r>
      <rPr>
        <sz val="10"/>
        <color theme="1"/>
        <rFont val="Verdana"/>
        <family val="2"/>
      </rPr>
      <t xml:space="preserve"> *RHOsoil</t>
    </r>
    <r>
      <rPr>
        <vertAlign val="subscript"/>
        <sz val="10"/>
        <color theme="1"/>
        <rFont val="Verdana"/>
        <family val="2"/>
      </rPr>
      <t>wet</t>
    </r>
    <r>
      <rPr>
        <sz val="10"/>
        <color theme="1"/>
        <rFont val="Verdana"/>
        <family val="2"/>
      </rPr>
      <t>)</t>
    </r>
  </si>
  <si>
    <r>
      <rPr>
        <b/>
        <i/>
        <sz val="10"/>
        <color rgb="FF0070C0"/>
        <rFont val="Verdana"/>
        <family val="2"/>
      </rPr>
      <t>eq 24a Addendum to ESD PT 18 stables (TAB ENV 212)</t>
    </r>
    <r>
      <rPr>
        <b/>
        <sz val="10"/>
        <color theme="1"/>
        <rFont val="Verdana"/>
        <family val="2"/>
      </rPr>
      <t xml:space="preserve">
PIECgr_4-N</t>
    </r>
    <r>
      <rPr>
        <sz val="10"/>
        <color theme="1"/>
        <rFont val="Verdana"/>
        <family val="2"/>
      </rPr>
      <t xml:space="preserve"> = 100 * Qai-gr * Q</t>
    </r>
    <r>
      <rPr>
        <vertAlign val="subscript"/>
        <sz val="10"/>
        <color theme="1"/>
        <rFont val="Verdana"/>
        <family val="2"/>
      </rPr>
      <t>N,grassland</t>
    </r>
    <r>
      <rPr>
        <sz val="10"/>
        <color theme="1"/>
        <rFont val="Verdana"/>
        <family val="2"/>
      </rPr>
      <t xml:space="preserve"> / (Qnitrog-gr * DEPTH</t>
    </r>
    <r>
      <rPr>
        <vertAlign val="subscript"/>
        <sz val="10"/>
        <color theme="1"/>
        <rFont val="Verdana"/>
        <family val="2"/>
      </rPr>
      <t>grassland</t>
    </r>
    <r>
      <rPr>
        <sz val="10"/>
        <color theme="1"/>
        <rFont val="Verdana"/>
        <family val="2"/>
      </rPr>
      <t xml:space="preserve"> *RHOsoil</t>
    </r>
    <r>
      <rPr>
        <vertAlign val="subscript"/>
        <sz val="10"/>
        <color theme="1"/>
        <rFont val="Verdana"/>
        <family val="2"/>
      </rPr>
      <t>wet</t>
    </r>
    <r>
      <rPr>
        <sz val="10"/>
        <color theme="1"/>
        <rFont val="Verdana"/>
        <family val="2"/>
      </rPr>
      <t>)</t>
    </r>
  </si>
  <si>
    <r>
      <rPr>
        <b/>
        <i/>
        <sz val="10"/>
        <color rgb="FF0070C0"/>
        <rFont val="Verdana"/>
        <family val="2"/>
      </rPr>
      <t>eq 7a and 24b (combined) Addendum to ESD PT 18 stables (TAB ENV 212)</t>
    </r>
    <r>
      <rPr>
        <b/>
        <sz val="10"/>
        <rFont val="Verdana"/>
        <family val="2"/>
      </rPr>
      <t xml:space="preserve">
PIECgr</t>
    </r>
    <r>
      <rPr>
        <b/>
        <vertAlign val="subscript"/>
        <sz val="10"/>
        <rFont val="Verdana"/>
        <family val="2"/>
      </rPr>
      <t>4_degr</t>
    </r>
    <r>
      <rPr>
        <b/>
        <sz val="10"/>
        <rFont val="Verdana"/>
        <family val="2"/>
      </rPr>
      <t>-N</t>
    </r>
    <r>
      <rPr>
        <sz val="10"/>
        <rFont val="Verdana"/>
        <family val="2"/>
      </rPr>
      <t xml:space="preserve"> = PIECgr_1-N * { [1-(e</t>
    </r>
    <r>
      <rPr>
        <vertAlign val="superscript"/>
        <sz val="10"/>
        <rFont val="Verdana"/>
        <family val="2"/>
      </rPr>
      <t>-k * Tgr-int</t>
    </r>
    <r>
      <rPr>
        <sz val="10"/>
        <rFont val="Verdana"/>
        <family val="2"/>
      </rPr>
      <t>)</t>
    </r>
    <r>
      <rPr>
        <vertAlign val="superscript"/>
        <sz val="10"/>
        <rFont val="Verdana"/>
        <family val="2"/>
      </rPr>
      <t>Nlapp-gr</t>
    </r>
    <r>
      <rPr>
        <sz val="10"/>
        <rFont val="Verdana"/>
        <family val="2"/>
      </rPr>
      <t>] / [1-e</t>
    </r>
    <r>
      <rPr>
        <vertAlign val="superscript"/>
        <sz val="10"/>
        <rFont val="Verdana"/>
        <family val="2"/>
      </rPr>
      <t>-k * Tgr-int</t>
    </r>
    <r>
      <rPr>
        <sz val="10"/>
        <rFont val="Verdana"/>
        <family val="2"/>
      </rPr>
      <t xml:space="preserve"> ] }</t>
    </r>
  </si>
  <si>
    <r>
      <rPr>
        <b/>
        <i/>
        <sz val="10"/>
        <color rgb="FF0070C0"/>
        <rFont val="Verdana"/>
        <family val="2"/>
      </rPr>
      <t>eq 35 and 36 (combined) Addendum to ESD PT 18 stables (TAB ENV 212)</t>
    </r>
    <r>
      <rPr>
        <b/>
        <sz val="10"/>
        <color rgb="FF0070C0"/>
        <rFont val="Verdana"/>
        <family val="2"/>
      </rPr>
      <t xml:space="preserve">
</t>
    </r>
    <r>
      <rPr>
        <b/>
        <sz val="10"/>
        <rFont val="Verdana"/>
        <family val="2"/>
      </rPr>
      <t>PIECgr</t>
    </r>
    <r>
      <rPr>
        <b/>
        <vertAlign val="subscript"/>
        <sz val="10"/>
        <rFont val="Verdana"/>
        <family val="2"/>
      </rPr>
      <t>10_degr</t>
    </r>
    <r>
      <rPr>
        <b/>
        <sz val="10"/>
        <rFont val="Verdana"/>
        <family val="2"/>
      </rPr>
      <t>-N</t>
    </r>
    <r>
      <rPr>
        <sz val="10"/>
        <rFont val="Verdana"/>
        <family val="2"/>
      </rPr>
      <t xml:space="preserve"> = PIECgr</t>
    </r>
    <r>
      <rPr>
        <vertAlign val="subscript"/>
        <sz val="10"/>
        <rFont val="Verdana"/>
        <family val="2"/>
      </rPr>
      <t>4_degr</t>
    </r>
    <r>
      <rPr>
        <sz val="10"/>
        <rFont val="Verdana"/>
        <family val="2"/>
      </rPr>
      <t>-N * [1-(e</t>
    </r>
    <r>
      <rPr>
        <vertAlign val="superscript"/>
        <sz val="10"/>
        <rFont val="Verdana"/>
        <family val="2"/>
      </rPr>
      <t>-k*365</t>
    </r>
    <r>
      <rPr>
        <sz val="10"/>
        <rFont val="Verdana"/>
        <family val="2"/>
      </rPr>
      <t>)</t>
    </r>
    <r>
      <rPr>
        <vertAlign val="superscript"/>
        <sz val="10"/>
        <rFont val="Verdana"/>
        <family val="2"/>
      </rPr>
      <t>10</t>
    </r>
    <r>
      <rPr>
        <sz val="10"/>
        <rFont val="Verdana"/>
        <family val="2"/>
      </rPr>
      <t>] / [1-e</t>
    </r>
    <r>
      <rPr>
        <vertAlign val="superscript"/>
        <sz val="10"/>
        <rFont val="Verdana"/>
        <family val="2"/>
      </rPr>
      <t>-k*365</t>
    </r>
    <r>
      <rPr>
        <sz val="10"/>
        <rFont val="Verdana"/>
        <family val="2"/>
      </rPr>
      <t>]</t>
    </r>
  </si>
  <si>
    <r>
      <rPr>
        <b/>
        <i/>
        <sz val="10"/>
        <color rgb="FF0070C0"/>
        <rFont val="Verdana"/>
        <family val="2"/>
      </rPr>
      <t>eq 113 Guidance on BPR Vol IV Env Parts B+C v2.0 / eq 38 Addendum to ESD PT 18 stables (TAB ENV 212)</t>
    </r>
    <r>
      <rPr>
        <b/>
        <sz val="10"/>
        <rFont val="Verdana"/>
        <family val="2"/>
      </rPr>
      <t xml:space="preserve">
PECgr-TWA_30d </t>
    </r>
    <r>
      <rPr>
        <sz val="10"/>
        <rFont val="Verdana"/>
        <family val="2"/>
      </rPr>
      <t>= PIECgr10_degr-N * (1 - e</t>
    </r>
    <r>
      <rPr>
        <vertAlign val="superscript"/>
        <sz val="10"/>
        <rFont val="Verdana"/>
        <family val="2"/>
      </rPr>
      <t>-k * 30</t>
    </r>
    <r>
      <rPr>
        <sz val="10"/>
        <rFont val="Verdana"/>
        <family val="2"/>
      </rPr>
      <t>) / (k * 30)</t>
    </r>
  </si>
  <si>
    <r>
      <rPr>
        <b/>
        <i/>
        <sz val="10"/>
        <color rgb="FF0070C0"/>
        <rFont val="Verdana"/>
        <family val="2"/>
      </rPr>
      <t>eq 113 Guidance on BPR Vol IV Env Parts B+C v2.0 / eq 38 Addendum to ESD PT 18 stables (TAB ENV 212)</t>
    </r>
    <r>
      <rPr>
        <b/>
        <sz val="10"/>
        <rFont val="Verdana"/>
        <family val="2"/>
      </rPr>
      <t xml:space="preserve">
PECgr-TWA_180d </t>
    </r>
    <r>
      <rPr>
        <sz val="10"/>
        <rFont val="Verdana"/>
        <family val="2"/>
      </rPr>
      <t>= PIECgr10_degr-N * (1 - e</t>
    </r>
    <r>
      <rPr>
        <vertAlign val="superscript"/>
        <sz val="10"/>
        <rFont val="Verdana"/>
        <family val="2"/>
      </rPr>
      <t>-k * 180</t>
    </r>
    <r>
      <rPr>
        <sz val="10"/>
        <rFont val="Verdana"/>
        <family val="2"/>
      </rPr>
      <t>) / (k * 180)</t>
    </r>
  </si>
  <si>
    <r>
      <rPr>
        <b/>
        <i/>
        <sz val="10"/>
        <color rgb="FF0070C0"/>
        <rFont val="Verdana"/>
        <family val="2"/>
      </rPr>
      <t>eq 70 Guidance on BPR Vol IV Env Parts B+C v2.0 / eq 40 Addendum to ESD PT 18 stables (TAB ENV 212)</t>
    </r>
    <r>
      <rPr>
        <b/>
        <sz val="10"/>
        <color theme="1"/>
        <rFont val="Verdana"/>
        <family val="2"/>
      </rPr>
      <t xml:space="preserve">
PEClocal</t>
    </r>
    <r>
      <rPr>
        <b/>
        <vertAlign val="subscript"/>
        <sz val="10"/>
        <color theme="1"/>
        <rFont val="Verdana"/>
        <family val="2"/>
      </rPr>
      <t>soil,porew_gr</t>
    </r>
    <r>
      <rPr>
        <b/>
        <sz val="10"/>
        <color theme="1"/>
        <rFont val="Verdana"/>
        <family val="2"/>
      </rPr>
      <t xml:space="preserve"> </t>
    </r>
    <r>
      <rPr>
        <sz val="10"/>
        <color theme="1"/>
        <rFont val="Verdana"/>
        <family val="2"/>
      </rPr>
      <t>= PECgr-TWA_180d * RHOsoil</t>
    </r>
    <r>
      <rPr>
        <vertAlign val="subscript"/>
        <sz val="10"/>
        <color theme="1"/>
        <rFont val="Verdana"/>
        <family val="2"/>
      </rPr>
      <t>wet</t>
    </r>
    <r>
      <rPr>
        <sz val="10"/>
        <color theme="1"/>
        <rFont val="Verdana"/>
        <family val="2"/>
      </rPr>
      <t xml:space="preserve"> / K</t>
    </r>
    <r>
      <rPr>
        <vertAlign val="subscript"/>
        <sz val="10"/>
        <color theme="1"/>
        <rFont val="Verdana"/>
        <family val="2"/>
      </rPr>
      <t>soil-water</t>
    </r>
    <r>
      <rPr>
        <sz val="10"/>
        <color theme="1"/>
        <rFont val="Verdana"/>
        <family val="2"/>
      </rPr>
      <t xml:space="preserve"> </t>
    </r>
  </si>
  <si>
    <r>
      <rPr>
        <b/>
        <i/>
        <sz val="10"/>
        <color rgb="FF0070C0"/>
        <rFont val="Verdana"/>
        <family val="2"/>
      </rPr>
      <t>eq 29 ESD PT 18 stables / eq 41 Addendum to ESD PT 18 stables (TAB ENV 212)</t>
    </r>
    <r>
      <rPr>
        <b/>
        <sz val="10"/>
        <rFont val="Verdana"/>
        <family val="2"/>
      </rPr>
      <t xml:space="preserve">
PEC</t>
    </r>
    <r>
      <rPr>
        <b/>
        <vertAlign val="subscript"/>
        <sz val="10"/>
        <rFont val="Verdana"/>
        <family val="2"/>
      </rPr>
      <t>sw_gr</t>
    </r>
    <r>
      <rPr>
        <vertAlign val="subscript"/>
        <sz val="10"/>
        <rFont val="Verdana"/>
        <family val="2"/>
      </rPr>
      <t xml:space="preserve"> </t>
    </r>
    <r>
      <rPr>
        <sz val="10"/>
        <rFont val="Verdana"/>
        <family val="2"/>
      </rPr>
      <t>= PECgr-TWA_30d * RHOsoil</t>
    </r>
    <r>
      <rPr>
        <vertAlign val="subscript"/>
        <sz val="10"/>
        <rFont val="Verdana"/>
        <family val="2"/>
      </rPr>
      <t>wet</t>
    </r>
    <r>
      <rPr>
        <sz val="10"/>
        <rFont val="Verdana"/>
        <family val="2"/>
      </rPr>
      <t>/ (K</t>
    </r>
    <r>
      <rPr>
        <vertAlign val="subscript"/>
        <sz val="10"/>
        <rFont val="Verdana"/>
        <family val="2"/>
      </rPr>
      <t>soil-water</t>
    </r>
    <r>
      <rPr>
        <sz val="10"/>
        <rFont val="Verdana"/>
        <family val="2"/>
      </rPr>
      <t xml:space="preserve"> * DILUTION * 1000)</t>
    </r>
  </si>
  <si>
    <r>
      <rPr>
        <b/>
        <i/>
        <sz val="10"/>
        <color rgb="FF0070C0"/>
        <rFont val="Verdana"/>
        <family val="2"/>
      </rPr>
      <t>eq 29 ESD PT 18 stables / eq 41 Addendum to ESD PT 18 stables (TAB ENV 212)</t>
    </r>
    <r>
      <rPr>
        <b/>
        <sz val="10"/>
        <rFont val="Verdana"/>
        <family val="2"/>
      </rPr>
      <t xml:space="preserve">
PEC</t>
    </r>
    <r>
      <rPr>
        <b/>
        <vertAlign val="subscript"/>
        <sz val="10"/>
        <rFont val="Verdana"/>
        <family val="2"/>
      </rPr>
      <t>sw_ar</t>
    </r>
    <r>
      <rPr>
        <vertAlign val="subscript"/>
        <sz val="10"/>
        <rFont val="Verdana"/>
        <family val="2"/>
      </rPr>
      <t xml:space="preserve"> </t>
    </r>
    <r>
      <rPr>
        <sz val="10"/>
        <rFont val="Verdana"/>
        <family val="2"/>
      </rPr>
      <t>= PECar-TWA_30d * RHOsoil</t>
    </r>
    <r>
      <rPr>
        <vertAlign val="subscript"/>
        <sz val="10"/>
        <rFont val="Verdana"/>
        <family val="2"/>
      </rPr>
      <t>wet</t>
    </r>
    <r>
      <rPr>
        <sz val="10"/>
        <rFont val="Verdana"/>
        <family val="2"/>
      </rPr>
      <t>/ (K</t>
    </r>
    <r>
      <rPr>
        <vertAlign val="subscript"/>
        <sz val="10"/>
        <rFont val="Verdana"/>
        <family val="2"/>
      </rPr>
      <t>soil-water</t>
    </r>
    <r>
      <rPr>
        <sz val="10"/>
        <rFont val="Verdana"/>
        <family val="2"/>
      </rPr>
      <t xml:space="preserve"> * DILUTION * 1000)</t>
    </r>
  </si>
  <si>
    <r>
      <rPr>
        <b/>
        <i/>
        <sz val="10"/>
        <color rgb="FF0070C0"/>
        <rFont val="Verdana"/>
        <family val="2"/>
      </rPr>
      <t>Addendum to ESD PT 18 stables (TAB ENV 212)</t>
    </r>
    <r>
      <rPr>
        <sz val="10"/>
        <rFont val="Verdana"/>
        <family val="2"/>
      </rPr>
      <t xml:space="preserve">
Napp-manure-ar=1</t>
    </r>
  </si>
  <si>
    <r>
      <rPr>
        <b/>
        <i/>
        <sz val="10"/>
        <color rgb="FF0070C0"/>
        <rFont val="Verdana"/>
        <family val="2"/>
      </rPr>
      <t>Addendum to ESD PT 18 stables (TAB ENV 212)</t>
    </r>
    <r>
      <rPr>
        <sz val="10"/>
        <rFont val="Verdana"/>
        <family val="2"/>
      </rPr>
      <t xml:space="preserve">
1. Napp-manure-gr = Tgr-int/Tbioc-int
2. If Nlapp-gr x Napp-manure-gr &gt; Napp-prescr, then Napp-manure-gr = Napp-prescr/Nlapp-gr</t>
    </r>
  </si>
  <si>
    <t xml:space="preserve">ESD PT 18 stables, TAB ENV 168 &amp; TAB ENV 233 </t>
  </si>
  <si>
    <t>Fraction of active ingredient released to the relevant streams for animal categories (for animal housings)</t>
  </si>
  <si>
    <r>
      <rPr>
        <b/>
        <i/>
        <sz val="10"/>
        <color rgb="FF0070C0"/>
        <rFont val="Verdana"/>
        <family val="2"/>
      </rPr>
      <t>Addendum to ESD PT 18 stables (TAB ENV 212)</t>
    </r>
    <r>
      <rPr>
        <b/>
        <sz val="10"/>
        <rFont val="Verdana"/>
        <family val="2"/>
      </rPr>
      <t xml:space="preserve">
Qnitrog-ar</t>
    </r>
    <r>
      <rPr>
        <sz val="10"/>
        <rFont val="Verdana"/>
        <family val="2"/>
      </rPr>
      <t xml:space="preserve"> = N * Qnitrog * Tbioc-int
[which replaces Qnitrog-ar = N * Qnitrog * Tar-int (from ESD PT18 No. 14)]</t>
    </r>
  </si>
  <si>
    <t>Manure storage time for arable land scenario</t>
  </si>
  <si>
    <t>Tar-int</t>
  </si>
  <si>
    <t>ESD PT 18 stables: 212 d is the period during which it is allowed to spread manure in soil (both grassland and arable land). According to the Addendum to ESD PT 18 stables (TAB ENV 212), which this sheet implements, this parameter is replaced by Tbioc-int in the calculation of Qnitrog-ar and therefore is no longer used in the calculations. For transprency is still listed here until the ESD is updated.</t>
  </si>
  <si>
    <r>
      <rPr>
        <sz val="10"/>
        <rFont val="Verdana"/>
        <family val="2"/>
      </rPr>
      <t>Select units and enter application rate</t>
    </r>
    <r>
      <rPr>
        <sz val="10"/>
        <color rgb="FFFF0000"/>
        <rFont val="Verdana"/>
        <family val="2"/>
      </rPr>
      <t xml:space="preserve">
</t>
    </r>
    <r>
      <rPr>
        <b/>
        <sz val="10"/>
        <color rgb="FFFF0000"/>
        <rFont val="Verdana"/>
        <family val="2"/>
      </rPr>
      <t>If the application rate is provided as L/m</t>
    </r>
    <r>
      <rPr>
        <b/>
        <vertAlign val="superscript"/>
        <sz val="10"/>
        <color rgb="FFFF0000"/>
        <rFont val="Verdana"/>
        <family val="2"/>
      </rPr>
      <t>2</t>
    </r>
    <r>
      <rPr>
        <b/>
        <sz val="10"/>
        <color rgb="FFFF0000"/>
        <rFont val="Verdana"/>
        <family val="2"/>
      </rPr>
      <t xml:space="preserve"> or L/m</t>
    </r>
    <r>
      <rPr>
        <b/>
        <vertAlign val="superscript"/>
        <sz val="10"/>
        <color rgb="FFFF0000"/>
        <rFont val="Verdana"/>
        <family val="2"/>
      </rPr>
      <t>3</t>
    </r>
    <r>
      <rPr>
        <b/>
        <sz val="10"/>
        <color rgb="FFFF0000"/>
        <rFont val="Verdana"/>
        <family val="2"/>
      </rPr>
      <t xml:space="preserve"> calculate the corresponding value in g/m</t>
    </r>
    <r>
      <rPr>
        <b/>
        <vertAlign val="superscript"/>
        <sz val="10"/>
        <color rgb="FFFF0000"/>
        <rFont val="Verdana"/>
        <family val="2"/>
      </rPr>
      <t>2</t>
    </r>
    <r>
      <rPr>
        <b/>
        <sz val="10"/>
        <color rgb="FFFF0000"/>
        <rFont val="Verdana"/>
        <family val="2"/>
      </rPr>
      <t xml:space="preserve"> or g/m</t>
    </r>
    <r>
      <rPr>
        <b/>
        <vertAlign val="superscript"/>
        <sz val="10"/>
        <color rgb="FFFF0000"/>
        <rFont val="Verdana"/>
        <family val="2"/>
      </rPr>
      <t>3</t>
    </r>
    <r>
      <rPr>
        <b/>
        <sz val="10"/>
        <color rgb="FFFF0000"/>
        <rFont val="Verdana"/>
        <family val="2"/>
      </rPr>
      <t xml:space="preserve"> in the box below and copy the result value here </t>
    </r>
    <r>
      <rPr>
        <b/>
        <sz val="10"/>
        <color rgb="FFFF0000"/>
        <rFont val="Calibri"/>
        <family val="2"/>
      </rPr>
      <t>→</t>
    </r>
  </si>
  <si>
    <r>
      <t>Calculation of the application rate in g/m</t>
    </r>
    <r>
      <rPr>
        <b/>
        <vertAlign val="superscript"/>
        <sz val="10"/>
        <color theme="1"/>
        <rFont val="Verdana"/>
        <family val="2"/>
      </rPr>
      <t>2</t>
    </r>
    <r>
      <rPr>
        <b/>
        <sz val="10"/>
        <color theme="1"/>
        <rFont val="Verdana"/>
        <family val="2"/>
      </rPr>
      <t xml:space="preserve"> or g/m</t>
    </r>
    <r>
      <rPr>
        <b/>
        <vertAlign val="superscript"/>
        <sz val="10"/>
        <color theme="1"/>
        <rFont val="Verdana"/>
        <family val="2"/>
      </rPr>
      <t>3</t>
    </r>
    <r>
      <rPr>
        <b/>
        <sz val="10"/>
        <color theme="1"/>
        <rFont val="Verdana"/>
        <family val="2"/>
      </rPr>
      <t xml:space="preserve"> when the available application rate is given as L diluted b.p./m</t>
    </r>
    <r>
      <rPr>
        <b/>
        <vertAlign val="superscript"/>
        <sz val="10"/>
        <color theme="1"/>
        <rFont val="Verdana"/>
        <family val="2"/>
      </rPr>
      <t>2</t>
    </r>
    <r>
      <rPr>
        <b/>
        <sz val="10"/>
        <color theme="1"/>
        <rFont val="Verdana"/>
        <family val="2"/>
      </rPr>
      <t xml:space="preserve"> or L diluted b.p./m</t>
    </r>
    <r>
      <rPr>
        <b/>
        <vertAlign val="superscript"/>
        <sz val="10"/>
        <color theme="1"/>
        <rFont val="Verdana"/>
        <family val="2"/>
      </rPr>
      <t>3</t>
    </r>
    <r>
      <rPr>
        <b/>
        <sz val="10"/>
        <color theme="1"/>
        <rFont val="Verdana"/>
        <family val="2"/>
      </rPr>
      <t xml:space="preserve"> </t>
    </r>
  </si>
  <si>
    <r>
      <t>kg.d</t>
    </r>
    <r>
      <rPr>
        <vertAlign val="superscript"/>
        <sz val="10"/>
        <rFont val="Verdana"/>
        <family val="2"/>
      </rPr>
      <t>-1</t>
    </r>
  </si>
  <si>
    <r>
      <t>If application rate units are g a.s./m</t>
    </r>
    <r>
      <rPr>
        <vertAlign val="superscript"/>
        <sz val="10"/>
        <rFont val="Verdana"/>
        <family val="2"/>
      </rPr>
      <t>2</t>
    </r>
    <r>
      <rPr>
        <sz val="10"/>
        <rFont val="Verdana"/>
        <family val="2"/>
      </rPr>
      <t xml:space="preserve">, then </t>
    </r>
    <r>
      <rPr>
        <b/>
        <sz val="10"/>
        <rFont val="Verdana"/>
        <family val="2"/>
      </rPr>
      <t xml:space="preserve">Qai-prescr = </t>
    </r>
    <r>
      <rPr>
        <sz val="10"/>
        <rFont val="Verdana"/>
        <family val="2"/>
      </rPr>
      <t>10</t>
    </r>
    <r>
      <rPr>
        <vertAlign val="superscript"/>
        <sz val="10"/>
        <rFont val="Verdana"/>
        <family val="2"/>
      </rPr>
      <t>-3</t>
    </r>
    <r>
      <rPr>
        <sz val="10"/>
        <rFont val="Verdana"/>
        <family val="2"/>
      </rPr>
      <t xml:space="preserve"> * app_rate * AREA
If application rate units are g a.s./m</t>
    </r>
    <r>
      <rPr>
        <vertAlign val="superscript"/>
        <sz val="10"/>
        <rFont val="Verdana"/>
        <family val="2"/>
      </rPr>
      <t>3</t>
    </r>
    <r>
      <rPr>
        <sz val="10"/>
        <rFont val="Verdana"/>
        <family val="2"/>
      </rPr>
      <t xml:space="preserve">, then </t>
    </r>
    <r>
      <rPr>
        <b/>
        <sz val="10"/>
        <rFont val="Verdana"/>
        <family val="2"/>
      </rPr>
      <t>Qai-prescr</t>
    </r>
    <r>
      <rPr>
        <sz val="10"/>
        <rFont val="Verdana"/>
        <family val="2"/>
      </rPr>
      <t xml:space="preserve"> = 10</t>
    </r>
    <r>
      <rPr>
        <vertAlign val="superscript"/>
        <sz val="10"/>
        <rFont val="Verdana"/>
        <family val="2"/>
      </rPr>
      <t>-3</t>
    </r>
    <r>
      <rPr>
        <sz val="10"/>
        <rFont val="Verdana"/>
        <family val="2"/>
      </rPr>
      <t xml:space="preserve"> * app_rate * VOLUME</t>
    </r>
  </si>
  <si>
    <r>
      <rPr>
        <b/>
        <sz val="10"/>
        <rFont val="Verdana"/>
        <family val="2"/>
      </rPr>
      <t>Cdirect</t>
    </r>
    <r>
      <rPr>
        <b/>
        <vertAlign val="subscript"/>
        <sz val="10"/>
        <rFont val="Verdana"/>
        <family val="2"/>
      </rPr>
      <t xml:space="preserve">air  </t>
    </r>
    <r>
      <rPr>
        <sz val="10"/>
        <rFont val="Verdana"/>
        <family val="2"/>
      </rPr>
      <t>= Qai-air</t>
    </r>
    <r>
      <rPr>
        <vertAlign val="subscript"/>
        <sz val="10"/>
        <rFont val="Verdana"/>
        <family val="2"/>
      </rPr>
      <t xml:space="preserve"> </t>
    </r>
    <r>
      <rPr>
        <sz val="10"/>
        <rFont val="Verdana"/>
        <family val="2"/>
      </rPr>
      <t xml:space="preserve"> * Cstd</t>
    </r>
    <r>
      <rPr>
        <vertAlign val="subscript"/>
        <sz val="10"/>
        <rFont val="Verdana"/>
        <family val="2"/>
      </rPr>
      <t>air</t>
    </r>
    <r>
      <rPr>
        <sz val="10"/>
        <rFont val="Verdana"/>
        <family val="2"/>
      </rPr>
      <t xml:space="preserve"> * Napp-prescr / (Temission * Source strength)</t>
    </r>
  </si>
  <si>
    <t>v1.1</t>
  </si>
  <si>
    <r>
      <t xml:space="preserve">Corrected - </t>
    </r>
    <r>
      <rPr>
        <sz val="10"/>
        <color theme="1"/>
        <rFont val="Verdana"/>
        <family val="2"/>
      </rPr>
      <t>Scenario "Insect.other i2=4", calculation of PEClocalsoil,porew_ar: the formula in cell K190 wrongly used the value from K182, the formula was corrected to use the value from K186.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</si>
</sst>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
  </numFmts>
  <fonts count="74">
    <font>
      <sz val="10"/>
      <color theme="1"/>
      <name val="Verdana"/>
      <family val="2"/>
    </font>
    <font>
      <sz val="10"/>
      <color rgb="FF3F3F76"/>
      <name val="Verdana"/>
      <family val="2"/>
    </font>
    <font>
      <b/>
      <sz val="10"/>
      <color rgb="FF3F3F3F"/>
      <name val="Verdana"/>
      <family val="2"/>
    </font>
    <font>
      <b/>
      <sz val="10"/>
      <color theme="0"/>
      <name val="Verdana"/>
      <family val="2"/>
    </font>
    <font>
      <sz val="10"/>
      <color rgb="FFFF0000"/>
      <name val="Verdana"/>
      <family val="2"/>
    </font>
    <font>
      <b/>
      <sz val="10"/>
      <color theme="1"/>
      <name val="Verdana"/>
      <family val="2"/>
    </font>
    <font>
      <sz val="10"/>
      <name val="Verdana"/>
      <family val="2"/>
    </font>
    <font>
      <i/>
      <sz val="10"/>
      <color theme="1"/>
      <name val="Verdana"/>
      <family val="2"/>
    </font>
    <font>
      <i/>
      <sz val="10"/>
      <color rgb="FF0070C0"/>
      <name val="Verdana"/>
      <family val="2"/>
    </font>
    <font>
      <i/>
      <sz val="10"/>
      <color rgb="FFFF0000"/>
      <name val="Verdana"/>
      <family val="2"/>
    </font>
    <font>
      <i/>
      <sz val="10"/>
      <color theme="2" tint="-0.499984740745262"/>
      <name val="Verdana"/>
      <family val="2"/>
    </font>
    <font>
      <b/>
      <sz val="12"/>
      <color theme="0"/>
      <name val="Calibri"/>
      <family val="2"/>
      <scheme val="minor"/>
    </font>
    <font>
      <u/>
      <sz val="10"/>
      <color theme="10"/>
      <name val="Verdana"/>
      <family val="2"/>
    </font>
    <font>
      <u/>
      <sz val="10"/>
      <color theme="11"/>
      <name val="Verdana"/>
      <family val="2"/>
    </font>
    <font>
      <b/>
      <sz val="12"/>
      <color rgb="FFEFB011"/>
      <name val="Verdana"/>
      <family val="2"/>
    </font>
    <font>
      <b/>
      <sz val="15"/>
      <color theme="3"/>
      <name val="Verdana"/>
      <family val="2"/>
    </font>
    <font>
      <vertAlign val="superscript"/>
      <sz val="10"/>
      <color theme="1"/>
      <name val="Verdana"/>
      <family val="2"/>
    </font>
    <font>
      <vertAlign val="subscript"/>
      <sz val="10"/>
      <color theme="1"/>
      <name val="Verdana"/>
      <family val="2"/>
    </font>
    <font>
      <b/>
      <vertAlign val="subscript"/>
      <sz val="10"/>
      <color theme="1"/>
      <name val="Verdana"/>
      <family val="2"/>
    </font>
    <font>
      <b/>
      <sz val="12"/>
      <color theme="0"/>
      <name val="Verdana"/>
      <family val="2"/>
    </font>
    <font>
      <b/>
      <i/>
      <sz val="10"/>
      <color rgb="FFFF0000"/>
      <name val="Verdana"/>
      <family val="2"/>
    </font>
    <font>
      <vertAlign val="subscript"/>
      <sz val="10"/>
      <name val="Verdana"/>
      <family val="2"/>
    </font>
    <font>
      <i/>
      <vertAlign val="superscript"/>
      <sz val="10"/>
      <color rgb="FF0070C0"/>
      <name val="Verdana"/>
      <family val="2"/>
    </font>
    <font>
      <b/>
      <i/>
      <sz val="10"/>
      <color theme="1"/>
      <name val="Verdana"/>
      <family val="2"/>
    </font>
    <font>
      <sz val="10"/>
      <name val="Arial"/>
      <family val="2"/>
    </font>
    <font>
      <sz val="10"/>
      <name val="Arial"/>
      <family val="2"/>
    </font>
    <font>
      <i/>
      <vertAlign val="superscript"/>
      <sz val="10"/>
      <color theme="1"/>
      <name val="Verdana"/>
      <family val="2"/>
    </font>
    <font>
      <i/>
      <sz val="10"/>
      <name val="Verdana"/>
      <family val="2"/>
    </font>
    <font>
      <i/>
      <vertAlign val="superscript"/>
      <sz val="10"/>
      <name val="Verdana"/>
      <family val="2"/>
    </font>
    <font>
      <vertAlign val="superscript"/>
      <sz val="10"/>
      <name val="Verdana"/>
      <family val="2"/>
    </font>
    <font>
      <b/>
      <sz val="10"/>
      <name val="Verdana"/>
      <family val="2"/>
    </font>
    <font>
      <b/>
      <vertAlign val="subscript"/>
      <sz val="10"/>
      <name val="Verdana"/>
      <family val="2"/>
    </font>
    <font>
      <b/>
      <sz val="10"/>
      <color rgb="FFFF0000"/>
      <name val="Verdana"/>
      <family val="2"/>
    </font>
    <font>
      <b/>
      <sz val="16"/>
      <color theme="1"/>
      <name val="Verdana"/>
      <family val="2"/>
    </font>
    <font>
      <sz val="10"/>
      <color rgb="FF00B050"/>
      <name val="Verdana"/>
      <family val="2"/>
    </font>
    <font>
      <b/>
      <sz val="11"/>
      <color theme="3"/>
      <name val="Verdana"/>
      <family val="2"/>
    </font>
    <font>
      <b/>
      <sz val="16"/>
      <color theme="3"/>
      <name val="Verdana"/>
      <family val="2"/>
    </font>
    <font>
      <b/>
      <sz val="14"/>
      <color theme="0"/>
      <name val="Verdana"/>
      <family val="2"/>
    </font>
    <font>
      <b/>
      <sz val="14"/>
      <color theme="3"/>
      <name val="Verdana"/>
      <family val="2"/>
    </font>
    <font>
      <b/>
      <sz val="11"/>
      <color rgb="FFFF0000"/>
      <name val="Verdana"/>
      <family val="2"/>
    </font>
    <font>
      <sz val="11"/>
      <color rgb="FFFF0000"/>
      <name val="Verdana"/>
      <family val="2"/>
    </font>
    <font>
      <b/>
      <u/>
      <sz val="12"/>
      <color theme="1"/>
      <name val="Verdana"/>
      <family val="2"/>
    </font>
    <font>
      <b/>
      <sz val="14"/>
      <color rgb="FF0070C0"/>
      <name val="Verdana"/>
      <family val="2"/>
    </font>
    <font>
      <b/>
      <sz val="12"/>
      <name val="Verdana"/>
      <family val="2"/>
    </font>
    <font>
      <b/>
      <sz val="11"/>
      <color theme="1"/>
      <name val="Verdana"/>
      <family val="2"/>
    </font>
    <font>
      <b/>
      <sz val="10"/>
      <color theme="3"/>
      <name val="Verdana"/>
      <family val="2"/>
    </font>
    <font>
      <b/>
      <sz val="11"/>
      <color theme="0"/>
      <name val="Verdana"/>
      <family val="2"/>
    </font>
    <font>
      <sz val="11"/>
      <color theme="1"/>
      <name val="Verdana"/>
      <family val="2"/>
    </font>
    <font>
      <u/>
      <sz val="11"/>
      <color theme="10"/>
      <name val="Verdana"/>
      <family val="2"/>
    </font>
    <font>
      <sz val="10"/>
      <color rgb="FF0070C0"/>
      <name val="Verdana"/>
      <family val="2"/>
    </font>
    <font>
      <b/>
      <sz val="11"/>
      <color rgb="FFFA7D00"/>
      <name val="Calibri"/>
      <family val="2"/>
      <scheme val="minor"/>
    </font>
    <font>
      <b/>
      <i/>
      <sz val="12"/>
      <color rgb="FFFF0000"/>
      <name val="Verdana"/>
      <family val="2"/>
    </font>
    <font>
      <b/>
      <sz val="10"/>
      <color rgb="FF0070C0"/>
      <name val="Verdana"/>
      <family val="2"/>
    </font>
    <font>
      <b/>
      <i/>
      <sz val="10"/>
      <color rgb="FF0070C0"/>
      <name val="Verdana"/>
      <family val="2"/>
    </font>
    <font>
      <b/>
      <u/>
      <sz val="11"/>
      <color theme="1"/>
      <name val="Verdana"/>
      <family val="2"/>
    </font>
    <font>
      <sz val="10"/>
      <color theme="1"/>
      <name val="Verdana"/>
      <family val="2"/>
    </font>
    <font>
      <sz val="10"/>
      <color theme="10"/>
      <name val="Verdana"/>
      <family val="2"/>
    </font>
    <font>
      <sz val="11"/>
      <color theme="10"/>
      <name val="Verdana"/>
      <family val="2"/>
    </font>
    <font>
      <sz val="10"/>
      <name val="Verdana"/>
      <family val="1"/>
      <charset val="2"/>
    </font>
    <font>
      <sz val="10"/>
      <name val="Symbol"/>
      <family val="1"/>
      <charset val="2"/>
    </font>
    <font>
      <u/>
      <sz val="10"/>
      <name val="Verdana"/>
      <family val="2"/>
    </font>
    <font>
      <b/>
      <sz val="12"/>
      <color rgb="FFFF0000"/>
      <name val="Calibri"/>
      <family val="2"/>
    </font>
    <font>
      <b/>
      <sz val="12"/>
      <color rgb="FFFF0000"/>
      <name val="Verdana"/>
      <family val="2"/>
    </font>
    <font>
      <sz val="12"/>
      <color rgb="FFFF0000"/>
      <name val="Verdana"/>
      <family val="2"/>
    </font>
    <font>
      <b/>
      <sz val="10"/>
      <color rgb="FFFF0000"/>
      <name val="Calibri"/>
      <family val="2"/>
    </font>
    <font>
      <b/>
      <sz val="16"/>
      <color rgb="FFFF0000"/>
      <name val="Verdana"/>
      <family val="2"/>
    </font>
    <font>
      <i/>
      <u/>
      <sz val="10"/>
      <name val="Verdana"/>
      <family val="2"/>
    </font>
    <font>
      <i/>
      <u/>
      <vertAlign val="superscript"/>
      <sz val="10"/>
      <name val="Verdana"/>
      <family val="2"/>
    </font>
    <font>
      <sz val="10"/>
      <name val="Calibri"/>
      <family val="2"/>
    </font>
    <font>
      <sz val="8.5"/>
      <name val="Verdana"/>
      <family val="2"/>
    </font>
    <font>
      <b/>
      <i/>
      <sz val="10"/>
      <name val="Verdana"/>
      <family val="2"/>
    </font>
    <font>
      <b/>
      <sz val="16"/>
      <name val="Verdana"/>
      <family val="2"/>
    </font>
    <font>
      <b/>
      <vertAlign val="superscript"/>
      <sz val="10"/>
      <color rgb="FFFF0000"/>
      <name val="Verdana"/>
      <family val="2"/>
    </font>
    <font>
      <b/>
      <vertAlign val="superscript"/>
      <sz val="10"/>
      <color theme="1"/>
      <name val="Verdana"/>
      <family val="2"/>
    </font>
  </fonts>
  <fills count="16">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rgb="FFA5A5A5"/>
      </patternFill>
    </fill>
    <fill>
      <patternFill patternType="solid">
        <fgColor rgb="FF0070C0"/>
        <bgColor indexed="64"/>
      </patternFill>
    </fill>
    <fill>
      <patternFill patternType="solid">
        <fgColor theme="4" tint="0.79998168889431442"/>
        <bgColor indexed="64"/>
      </patternFill>
    </fill>
    <fill>
      <patternFill patternType="solid">
        <fgColor rgb="FFEFB011"/>
        <bgColor indexed="64"/>
      </patternFill>
    </fill>
    <fill>
      <patternFill patternType="solid">
        <fgColor rgb="FFFFFF00"/>
        <bgColor indexed="64"/>
      </patternFill>
    </fill>
    <fill>
      <patternFill patternType="solid">
        <fgColor rgb="FFFFFFCC"/>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34998626667073579"/>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rgb="FF3F3F3F"/>
      </top>
      <bottom style="thin">
        <color rgb="FF3F3F3F"/>
      </bottom>
      <diagonal/>
    </border>
    <border>
      <left/>
      <right/>
      <top/>
      <bottom style="thin">
        <color rgb="FF3F3F3F"/>
      </bottom>
      <diagonal/>
    </border>
    <border>
      <left/>
      <right/>
      <top style="thin">
        <color rgb="FF3F3F3F"/>
      </top>
      <bottom style="thin">
        <color rgb="FF3F3F3F"/>
      </bottom>
      <diagonal/>
    </border>
    <border>
      <left/>
      <right/>
      <top style="thin">
        <color rgb="FF3F3F3F"/>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3F3F3F"/>
      </left>
      <right style="double">
        <color rgb="FF3F3F3F"/>
      </right>
      <top style="medium">
        <color indexed="64"/>
      </top>
      <bottom style="double">
        <color rgb="FF3F3F3F"/>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3F3F3F"/>
      </left>
      <right style="medium">
        <color indexed="64"/>
      </right>
      <top style="thin">
        <color rgb="FF3F3F3F"/>
      </top>
      <bottom style="medium">
        <color indexed="64"/>
      </bottom>
      <diagonal/>
    </border>
  </borders>
  <cellStyleXfs count="24">
    <xf numFmtId="0" fontId="0" fillId="0" borderId="0"/>
    <xf numFmtId="0" fontId="1" fillId="2" borderId="1" applyNumberFormat="0" applyAlignment="0" applyProtection="0"/>
    <xf numFmtId="0" fontId="2" fillId="3" borderId="2" applyNumberFormat="0" applyAlignment="0" applyProtection="0"/>
    <xf numFmtId="0" fontId="11" fillId="6"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5" applyNumberFormat="0" applyFill="0" applyAlignment="0" applyProtection="0"/>
    <xf numFmtId="0" fontId="24" fillId="0" borderId="0"/>
    <xf numFmtId="0" fontId="25" fillId="0" borderId="0"/>
    <xf numFmtId="0" fontId="12" fillId="0" borderId="0" applyNumberFormat="0" applyFill="0" applyBorder="0" applyAlignment="0" applyProtection="0"/>
    <xf numFmtId="0" fontId="35" fillId="0" borderId="0" applyNumberFormat="0" applyFill="0" applyBorder="0" applyAlignment="0" applyProtection="0"/>
    <xf numFmtId="0" fontId="50" fillId="3" borderId="1" applyNumberFormat="0" applyAlignment="0" applyProtection="0"/>
  </cellStyleXfs>
  <cellXfs count="371">
    <xf numFmtId="0" fontId="0" fillId="0" borderId="0" xfId="0"/>
    <xf numFmtId="0" fontId="0" fillId="4" borderId="0" xfId="0" applyFill="1" applyAlignment="1">
      <alignment vertical="center"/>
    </xf>
    <xf numFmtId="0" fontId="0" fillId="4" borderId="0" xfId="0" applyFill="1" applyBorder="1" applyAlignment="1">
      <alignment vertical="center"/>
    </xf>
    <xf numFmtId="0" fontId="0" fillId="0" borderId="0" xfId="0" applyAlignment="1">
      <alignment vertical="center"/>
    </xf>
    <xf numFmtId="0" fontId="0" fillId="4" borderId="0" xfId="0" applyFill="1" applyBorder="1" applyAlignment="1">
      <alignment horizontal="left" vertical="center"/>
    </xf>
    <xf numFmtId="0" fontId="19" fillId="9" borderId="0" xfId="20" applyFont="1" applyFill="1" applyBorder="1" applyAlignment="1">
      <alignment vertical="center"/>
    </xf>
    <xf numFmtId="0" fontId="6" fillId="4" borderId="0" xfId="0" applyFont="1" applyFill="1" applyAlignment="1">
      <alignment vertical="center"/>
    </xf>
    <xf numFmtId="0" fontId="6" fillId="4" borderId="0" xfId="0" applyFont="1" applyFill="1" applyBorder="1" applyAlignment="1">
      <alignment vertical="center"/>
    </xf>
    <xf numFmtId="0" fontId="0" fillId="4" borderId="0" xfId="0" applyFont="1" applyFill="1" applyBorder="1" applyAlignment="1">
      <alignment vertical="center"/>
    </xf>
    <xf numFmtId="0" fontId="12" fillId="4" borderId="0" xfId="21" quotePrefix="1" applyFill="1" applyBorder="1" applyAlignment="1">
      <alignment vertical="center"/>
    </xf>
    <xf numFmtId="0" fontId="37" fillId="9" borderId="0" xfId="20" applyFont="1" applyFill="1" applyBorder="1" applyAlignment="1">
      <alignment vertical="center"/>
    </xf>
    <xf numFmtId="0" fontId="0" fillId="4" borderId="0" xfId="0" applyFont="1" applyFill="1" applyAlignment="1">
      <alignment vertical="center"/>
    </xf>
    <xf numFmtId="0" fontId="6" fillId="4" borderId="0" xfId="19" applyFont="1" applyFill="1" applyBorder="1" applyAlignment="1">
      <alignment vertical="center"/>
    </xf>
    <xf numFmtId="0" fontId="5" fillId="4" borderId="0" xfId="0" applyFont="1" applyFill="1" applyAlignment="1">
      <alignment vertical="center"/>
    </xf>
    <xf numFmtId="14" fontId="0" fillId="4" borderId="0" xfId="0" applyNumberFormat="1" applyFill="1" applyAlignment="1">
      <alignment vertical="center"/>
    </xf>
    <xf numFmtId="0" fontId="0" fillId="4" borderId="0" xfId="0" applyFill="1" applyAlignment="1">
      <alignment vertical="center" wrapText="1"/>
    </xf>
    <xf numFmtId="0" fontId="0" fillId="4" borderId="0" xfId="0" applyFont="1" applyFill="1" applyBorder="1" applyAlignment="1">
      <alignment horizontal="center" vertical="center"/>
    </xf>
    <xf numFmtId="0" fontId="3" fillId="11" borderId="0" xfId="0" applyFont="1" applyFill="1" applyBorder="1" applyAlignment="1">
      <alignment horizontal="center" vertical="center"/>
    </xf>
    <xf numFmtId="0" fontId="23" fillId="5" borderId="0" xfId="0" applyFont="1" applyFill="1" applyBorder="1" applyAlignment="1">
      <alignment vertical="center"/>
    </xf>
    <xf numFmtId="0" fontId="27" fillId="4" borderId="0" xfId="0" applyFont="1" applyFill="1" applyBorder="1" applyAlignment="1">
      <alignment horizontal="center" vertical="center"/>
    </xf>
    <xf numFmtId="0" fontId="27" fillId="4" borderId="0" xfId="0" applyFont="1" applyFill="1" applyBorder="1" applyAlignment="1">
      <alignment horizontal="center" vertical="center" wrapText="1"/>
    </xf>
    <xf numFmtId="0" fontId="27" fillId="11" borderId="0" xfId="0" applyFont="1" applyFill="1" applyBorder="1" applyAlignment="1">
      <alignment horizontal="center" vertical="center" wrapText="1"/>
    </xf>
    <xf numFmtId="0" fontId="7" fillId="5" borderId="0" xfId="0" applyFont="1" applyFill="1" applyBorder="1" applyAlignment="1">
      <alignment horizontal="center" vertical="center"/>
    </xf>
    <xf numFmtId="0" fontId="7" fillId="10" borderId="0" xfId="0" applyFont="1" applyFill="1" applyBorder="1" applyAlignment="1">
      <alignment horizontal="center" vertical="center"/>
    </xf>
    <xf numFmtId="0" fontId="7" fillId="5" borderId="0" xfId="0" applyFont="1" applyFill="1" applyBorder="1" applyAlignment="1">
      <alignment vertical="center"/>
    </xf>
    <xf numFmtId="0" fontId="27" fillId="11" borderId="0" xfId="0" applyFont="1" applyFill="1" applyBorder="1" applyAlignment="1">
      <alignment horizontal="center" vertical="center"/>
    </xf>
    <xf numFmtId="0" fontId="7" fillId="11" borderId="0" xfId="0" applyFont="1" applyFill="1" applyBorder="1" applyAlignment="1">
      <alignment horizontal="center" vertical="center"/>
    </xf>
    <xf numFmtId="0" fontId="7" fillId="5" borderId="8" xfId="0" applyFont="1" applyFill="1" applyBorder="1" applyAlignment="1">
      <alignment vertical="center"/>
    </xf>
    <xf numFmtId="0" fontId="27" fillId="4" borderId="8" xfId="0" applyFont="1" applyFill="1" applyBorder="1" applyAlignment="1">
      <alignment horizontal="center" vertical="center"/>
    </xf>
    <xf numFmtId="0" fontId="27" fillId="11" borderId="8" xfId="0" applyFont="1" applyFill="1" applyBorder="1" applyAlignment="1">
      <alignment horizontal="center" vertical="center"/>
    </xf>
    <xf numFmtId="0" fontId="7" fillId="5" borderId="8" xfId="0" applyFont="1" applyFill="1" applyBorder="1" applyAlignment="1">
      <alignment horizontal="center" vertical="center"/>
    </xf>
    <xf numFmtId="0" fontId="7" fillId="11" borderId="8" xfId="0" applyFont="1" applyFill="1" applyBorder="1" applyAlignment="1">
      <alignment horizontal="center" vertical="center"/>
    </xf>
    <xf numFmtId="0" fontId="7" fillId="10" borderId="8" xfId="0" applyFont="1" applyFill="1" applyBorder="1" applyAlignment="1">
      <alignment horizontal="center" vertical="center"/>
    </xf>
    <xf numFmtId="0" fontId="0" fillId="5" borderId="8" xfId="0" applyFill="1" applyBorder="1" applyAlignment="1">
      <alignment horizontal="center" vertical="center"/>
    </xf>
    <xf numFmtId="0" fontId="0" fillId="5" borderId="8" xfId="0" applyFont="1" applyFill="1" applyBorder="1" applyAlignment="1">
      <alignment vertical="center"/>
    </xf>
    <xf numFmtId="0" fontId="6" fillId="4" borderId="8" xfId="0" applyFont="1" applyFill="1" applyBorder="1" applyAlignment="1">
      <alignment horizontal="center" vertical="center"/>
    </xf>
    <xf numFmtId="0" fontId="6" fillId="11" borderId="8" xfId="0" applyFont="1" applyFill="1" applyBorder="1" applyAlignment="1">
      <alignment horizontal="center" vertical="center"/>
    </xf>
    <xf numFmtId="0" fontId="0" fillId="5" borderId="8" xfId="0" applyFont="1" applyFill="1" applyBorder="1" applyAlignment="1">
      <alignment horizontal="center" vertical="center"/>
    </xf>
    <xf numFmtId="0" fontId="0" fillId="11" borderId="8" xfId="0" applyFont="1" applyFill="1" applyBorder="1" applyAlignment="1">
      <alignment horizontal="center" vertical="center"/>
    </xf>
    <xf numFmtId="0" fontId="0" fillId="10" borderId="8" xfId="0" applyFont="1" applyFill="1" applyBorder="1" applyAlignment="1">
      <alignment horizontal="center" vertical="center"/>
    </xf>
    <xf numFmtId="0" fontId="6" fillId="4" borderId="0" xfId="0" applyFont="1" applyFill="1" applyBorder="1" applyAlignment="1">
      <alignment horizontal="center" vertical="center"/>
    </xf>
    <xf numFmtId="0" fontId="23" fillId="5" borderId="7" xfId="0" applyFont="1" applyFill="1" applyBorder="1" applyAlignment="1">
      <alignment vertical="center"/>
    </xf>
    <xf numFmtId="0" fontId="27" fillId="4" borderId="7" xfId="0" applyFont="1" applyFill="1" applyBorder="1" applyAlignment="1">
      <alignment horizontal="center" vertical="center"/>
    </xf>
    <xf numFmtId="0" fontId="27" fillId="4" borderId="7" xfId="0" applyFont="1" applyFill="1" applyBorder="1" applyAlignment="1">
      <alignment horizontal="center" vertical="center" wrapText="1"/>
    </xf>
    <xf numFmtId="0" fontId="27" fillId="11" borderId="7" xfId="0" applyFont="1" applyFill="1" applyBorder="1" applyAlignment="1">
      <alignment horizontal="center" vertical="center" wrapText="1"/>
    </xf>
    <xf numFmtId="0" fontId="7" fillId="5" borderId="7" xfId="0" applyFont="1" applyFill="1" applyBorder="1" applyAlignment="1">
      <alignment horizontal="center" vertical="center"/>
    </xf>
    <xf numFmtId="0" fontId="7" fillId="11" borderId="7" xfId="0" applyFont="1" applyFill="1" applyBorder="1" applyAlignment="1">
      <alignment horizontal="center" vertical="center"/>
    </xf>
    <xf numFmtId="0" fontId="7" fillId="10" borderId="7" xfId="0" applyFont="1" applyFill="1" applyBorder="1" applyAlignment="1">
      <alignment horizontal="center" vertical="center"/>
    </xf>
    <xf numFmtId="0" fontId="0" fillId="5" borderId="4" xfId="0" applyFont="1" applyFill="1" applyBorder="1" applyAlignment="1">
      <alignment vertical="center"/>
    </xf>
    <xf numFmtId="0" fontId="6" fillId="4" borderId="4" xfId="0" applyFont="1" applyFill="1" applyBorder="1" applyAlignment="1">
      <alignment horizontal="center" vertical="center"/>
    </xf>
    <xf numFmtId="0" fontId="6" fillId="11" borderId="4" xfId="0" applyFont="1" applyFill="1" applyBorder="1" applyAlignment="1">
      <alignment horizontal="center" vertical="center"/>
    </xf>
    <xf numFmtId="0" fontId="0" fillId="5" borderId="4" xfId="0" applyFont="1" applyFill="1" applyBorder="1" applyAlignment="1">
      <alignment horizontal="center" vertical="center"/>
    </xf>
    <xf numFmtId="0" fontId="0" fillId="11" borderId="4" xfId="0" applyFont="1" applyFill="1" applyBorder="1" applyAlignment="1">
      <alignment horizontal="center" vertical="center"/>
    </xf>
    <xf numFmtId="0" fontId="0" fillId="10" borderId="4" xfId="0" applyFont="1" applyFill="1" applyBorder="1" applyAlignment="1">
      <alignment horizontal="center" vertical="center"/>
    </xf>
    <xf numFmtId="0" fontId="0" fillId="5" borderId="4" xfId="0" applyFill="1" applyBorder="1" applyAlignment="1">
      <alignment horizontal="center" vertical="center"/>
    </xf>
    <xf numFmtId="0" fontId="0" fillId="0" borderId="0" xfId="0" applyFill="1" applyAlignment="1">
      <alignment vertical="center"/>
    </xf>
    <xf numFmtId="0" fontId="0" fillId="5" borderId="0" xfId="0" applyFill="1" applyBorder="1" applyAlignment="1">
      <alignment vertical="center"/>
    </xf>
    <xf numFmtId="0" fontId="5" fillId="4" borderId="0" xfId="0" applyFont="1" applyFill="1" applyBorder="1" applyAlignment="1">
      <alignment vertical="center"/>
    </xf>
    <xf numFmtId="0" fontId="7" fillId="4" borderId="0" xfId="0" applyFont="1" applyFill="1" applyBorder="1" applyAlignment="1">
      <alignment vertical="center"/>
    </xf>
    <xf numFmtId="0" fontId="4" fillId="4" borderId="0" xfId="0" applyFont="1" applyFill="1" applyAlignment="1">
      <alignment vertical="center"/>
    </xf>
    <xf numFmtId="0" fontId="7" fillId="4" borderId="0" xfId="0" applyFont="1" applyFill="1" applyBorder="1" applyAlignment="1">
      <alignment horizontal="center" vertical="center"/>
    </xf>
    <xf numFmtId="0" fontId="33" fillId="4" borderId="0" xfId="0" applyFont="1" applyFill="1" applyBorder="1" applyAlignment="1">
      <alignment vertical="center"/>
    </xf>
    <xf numFmtId="0" fontId="27" fillId="12" borderId="0" xfId="0" applyFont="1" applyFill="1" applyBorder="1" applyAlignment="1">
      <alignment horizontal="center" vertical="center"/>
    </xf>
    <xf numFmtId="0" fontId="27" fillId="12" borderId="8" xfId="0" applyFont="1" applyFill="1" applyBorder="1" applyAlignment="1">
      <alignment horizontal="center" vertical="center"/>
    </xf>
    <xf numFmtId="0" fontId="6" fillId="12" borderId="8" xfId="0" applyFont="1" applyFill="1" applyBorder="1" applyAlignment="1">
      <alignment horizontal="center" vertical="center"/>
    </xf>
    <xf numFmtId="0" fontId="27" fillId="12" borderId="0" xfId="0" applyFont="1" applyFill="1" applyBorder="1" applyAlignment="1">
      <alignment horizontal="center" vertical="center" wrapText="1"/>
    </xf>
    <xf numFmtId="0" fontId="0" fillId="4" borderId="0" xfId="0" applyFill="1" applyBorder="1" applyAlignment="1">
      <alignment horizontal="center" vertical="center"/>
    </xf>
    <xf numFmtId="0" fontId="3" fillId="4" borderId="0" xfId="19" applyFont="1" applyFill="1" applyBorder="1" applyAlignment="1" applyProtection="1">
      <alignment vertical="center"/>
      <protection locked="0"/>
    </xf>
    <xf numFmtId="0" fontId="7" fillId="5" borderId="0" xfId="0" applyFont="1" applyFill="1" applyBorder="1" applyAlignment="1">
      <alignment horizontal="center" vertical="center" wrapText="1"/>
    </xf>
    <xf numFmtId="0" fontId="46" fillId="4" borderId="0" xfId="20" applyFont="1" applyFill="1" applyBorder="1" applyAlignment="1">
      <alignment vertical="center"/>
    </xf>
    <xf numFmtId="0" fontId="47" fillId="4" borderId="0" xfId="0" applyFont="1" applyFill="1" applyBorder="1" applyAlignment="1">
      <alignment vertical="center"/>
    </xf>
    <xf numFmtId="0" fontId="48" fillId="4" borderId="0" xfId="21" applyFont="1" applyFill="1" applyBorder="1" applyAlignment="1">
      <alignment vertical="center"/>
    </xf>
    <xf numFmtId="0" fontId="48" fillId="4" borderId="0" xfId="21" quotePrefix="1" applyFont="1" applyFill="1" applyBorder="1" applyAlignment="1">
      <alignment vertical="center"/>
    </xf>
    <xf numFmtId="0" fontId="0" fillId="4" borderId="0" xfId="0" applyFill="1" applyAlignment="1" applyProtection="1">
      <alignment vertical="center"/>
      <protection locked="0"/>
    </xf>
    <xf numFmtId="0" fontId="0" fillId="4" borderId="0" xfId="0" applyFill="1" applyAlignment="1" applyProtection="1">
      <alignment horizontal="left" vertical="center"/>
      <protection locked="0"/>
    </xf>
    <xf numFmtId="0" fontId="6" fillId="4" borderId="0" xfId="0" applyFont="1" applyFill="1" applyAlignment="1" applyProtection="1">
      <alignment vertical="center"/>
      <protection locked="0"/>
    </xf>
    <xf numFmtId="0" fontId="0" fillId="4" borderId="0" xfId="0" applyFill="1" applyBorder="1" applyAlignment="1" applyProtection="1">
      <alignment vertical="center"/>
      <protection locked="0"/>
    </xf>
    <xf numFmtId="0" fontId="36" fillId="4" borderId="0" xfId="18" applyFont="1" applyFill="1" applyBorder="1" applyAlignment="1" applyProtection="1">
      <alignment vertical="center" wrapText="1"/>
      <protection locked="0"/>
    </xf>
    <xf numFmtId="0" fontId="0" fillId="4" borderId="0" xfId="0" applyFill="1" applyBorder="1" applyAlignment="1" applyProtection="1">
      <alignment horizontal="left" vertical="center"/>
      <protection locked="0"/>
    </xf>
    <xf numFmtId="0" fontId="0" fillId="0" borderId="0" xfId="0" applyAlignment="1" applyProtection="1">
      <alignment vertical="center"/>
      <protection locked="0"/>
    </xf>
    <xf numFmtId="0" fontId="24" fillId="4" borderId="0" xfId="19" applyFill="1" applyAlignment="1" applyProtection="1">
      <alignment vertical="center"/>
      <protection locked="0"/>
    </xf>
    <xf numFmtId="0" fontId="3" fillId="9" borderId="0" xfId="0" applyFont="1" applyFill="1" applyBorder="1" applyAlignment="1" applyProtection="1">
      <alignment vertical="center"/>
      <protection locked="0"/>
    </xf>
    <xf numFmtId="0" fontId="0" fillId="9" borderId="0" xfId="0" applyFill="1" applyBorder="1" applyAlignment="1" applyProtection="1">
      <alignment vertical="center"/>
      <protection locked="0"/>
    </xf>
    <xf numFmtId="0" fontId="19" fillId="4" borderId="0" xfId="19" applyFont="1" applyFill="1" applyBorder="1" applyAlignment="1" applyProtection="1">
      <alignment vertical="center"/>
      <protection locked="0"/>
    </xf>
    <xf numFmtId="0" fontId="3" fillId="4" borderId="0" xfId="0" applyFont="1" applyFill="1" applyBorder="1" applyAlignment="1" applyProtection="1">
      <alignment vertical="center"/>
      <protection locked="0"/>
    </xf>
    <xf numFmtId="0" fontId="38" fillId="4" borderId="0" xfId="22" applyFont="1" applyFill="1" applyBorder="1" applyAlignment="1" applyProtection="1">
      <alignment vertical="center" wrapText="1"/>
      <protection locked="0"/>
    </xf>
    <xf numFmtId="0" fontId="45" fillId="4" borderId="0" xfId="22" applyFont="1" applyFill="1" applyBorder="1" applyAlignment="1" applyProtection="1">
      <alignment horizontal="left" vertical="center" wrapText="1"/>
      <protection locked="0"/>
    </xf>
    <xf numFmtId="0" fontId="6" fillId="4" borderId="0" xfId="0" applyFont="1" applyFill="1" applyBorder="1" applyProtection="1">
      <protection locked="0"/>
    </xf>
    <xf numFmtId="0" fontId="6" fillId="4" borderId="0" xfId="0" applyFont="1" applyFill="1" applyProtection="1">
      <protection locked="0"/>
    </xf>
    <xf numFmtId="0" fontId="39" fillId="4" borderId="0" xfId="19" applyFont="1" applyFill="1" applyBorder="1" applyAlignment="1" applyProtection="1">
      <alignment vertical="center"/>
      <protection locked="0"/>
    </xf>
    <xf numFmtId="0" fontId="40" fillId="4" borderId="0" xfId="19" applyFont="1" applyFill="1" applyBorder="1" applyAlignment="1" applyProtection="1">
      <alignment vertical="center"/>
      <protection locked="0"/>
    </xf>
    <xf numFmtId="0" fontId="40" fillId="4" borderId="0" xfId="19" applyFont="1" applyFill="1" applyBorder="1" applyAlignment="1" applyProtection="1">
      <alignment horizontal="left" vertical="center"/>
      <protection locked="0"/>
    </xf>
    <xf numFmtId="0" fontId="40" fillId="4" borderId="0" xfId="0" applyFont="1" applyFill="1" applyBorder="1" applyProtection="1">
      <protection locked="0"/>
    </xf>
    <xf numFmtId="0" fontId="0" fillId="4" borderId="0" xfId="0" applyFill="1" applyBorder="1" applyProtection="1">
      <protection locked="0"/>
    </xf>
    <xf numFmtId="0" fontId="40" fillId="4" borderId="0" xfId="0" applyFont="1" applyFill="1" applyBorder="1" applyAlignment="1" applyProtection="1">
      <alignment vertical="center" wrapText="1"/>
      <protection locked="0"/>
    </xf>
    <xf numFmtId="0" fontId="32" fillId="4" borderId="0" xfId="0" applyFont="1" applyFill="1" applyBorder="1" applyAlignment="1" applyProtection="1">
      <alignment vertical="center" wrapText="1"/>
      <protection locked="0"/>
    </xf>
    <xf numFmtId="0" fontId="32" fillId="4" borderId="0" xfId="0" applyFont="1" applyFill="1" applyBorder="1" applyAlignment="1" applyProtection="1">
      <alignment wrapText="1"/>
      <protection locked="0"/>
    </xf>
    <xf numFmtId="0" fontId="6" fillId="4" borderId="0" xfId="0" applyFont="1" applyFill="1" applyBorder="1" applyAlignment="1" applyProtection="1">
      <alignment vertical="center"/>
      <protection locked="0"/>
    </xf>
    <xf numFmtId="0" fontId="0" fillId="4" borderId="0" xfId="0" applyFont="1" applyFill="1" applyBorder="1" applyAlignment="1" applyProtection="1">
      <alignment vertical="center"/>
      <protection locked="0"/>
    </xf>
    <xf numFmtId="0" fontId="6" fillId="4" borderId="0" xfId="0" applyFont="1" applyFill="1" applyBorder="1" applyAlignment="1" applyProtection="1">
      <alignment horizontal="left" vertical="center"/>
      <protection locked="0"/>
    </xf>
    <xf numFmtId="0" fontId="4" fillId="4" borderId="0" xfId="0" applyFont="1" applyFill="1" applyBorder="1" applyAlignment="1" applyProtection="1">
      <alignment vertical="center" wrapText="1"/>
      <protection locked="0"/>
    </xf>
    <xf numFmtId="0" fontId="0" fillId="4" borderId="0" xfId="0" applyFill="1" applyBorder="1" applyAlignment="1" applyProtection="1">
      <alignment vertical="center" wrapText="1"/>
      <protection locked="0"/>
    </xf>
    <xf numFmtId="0" fontId="0" fillId="4" borderId="0" xfId="0" applyFill="1" applyBorder="1" applyAlignment="1" applyProtection="1">
      <alignment horizontal="center" vertical="center"/>
      <protection locked="0"/>
    </xf>
    <xf numFmtId="0" fontId="14"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3" fillId="7" borderId="0" xfId="0" applyFont="1" applyFill="1" applyBorder="1" applyAlignment="1" applyProtection="1">
      <alignment horizontal="left" vertical="center"/>
      <protection locked="0"/>
    </xf>
    <xf numFmtId="0" fontId="0" fillId="8" borderId="0" xfId="0" applyFill="1" applyBorder="1" applyAlignment="1" applyProtection="1">
      <alignment vertical="center"/>
      <protection locked="0"/>
    </xf>
    <xf numFmtId="0" fontId="0" fillId="8" borderId="0" xfId="0" applyFill="1" applyBorder="1" applyAlignment="1" applyProtection="1">
      <alignment horizontal="left" vertical="center"/>
      <protection locked="0"/>
    </xf>
    <xf numFmtId="0" fontId="6" fillId="8" borderId="0" xfId="0" applyFont="1" applyFill="1" applyAlignment="1" applyProtection="1">
      <alignment vertical="center"/>
      <protection locked="0"/>
    </xf>
    <xf numFmtId="0" fontId="0" fillId="8" borderId="0" xfId="0" applyFill="1" applyAlignment="1" applyProtection="1">
      <alignment vertical="center"/>
      <protection locked="0"/>
    </xf>
    <xf numFmtId="0" fontId="8" fillId="8" borderId="0" xfId="0" applyFont="1" applyFill="1" applyBorder="1" applyAlignment="1" applyProtection="1">
      <alignment vertical="center"/>
      <protection locked="0"/>
    </xf>
    <xf numFmtId="0" fontId="8" fillId="8" borderId="0" xfId="0" applyFont="1" applyFill="1" applyBorder="1" applyAlignment="1" applyProtection="1">
      <alignment horizontal="left" vertical="center"/>
      <protection locked="0"/>
    </xf>
    <xf numFmtId="0" fontId="8" fillId="8" borderId="0" xfId="0" applyFont="1" applyFill="1" applyBorder="1" applyAlignment="1" applyProtection="1">
      <alignment horizontal="center" vertical="center"/>
      <protection locked="0"/>
    </xf>
    <xf numFmtId="0" fontId="0" fillId="8" borderId="0" xfId="0" applyFill="1" applyAlignment="1" applyProtection="1">
      <alignment horizontal="left" vertical="center"/>
      <protection locked="0"/>
    </xf>
    <xf numFmtId="0" fontId="9" fillId="8" borderId="0" xfId="0" applyFont="1" applyFill="1" applyBorder="1" applyAlignment="1" applyProtection="1">
      <alignment vertical="center"/>
      <protection locked="0"/>
    </xf>
    <xf numFmtId="0" fontId="0" fillId="8" borderId="0" xfId="0" applyFill="1" applyBorder="1" applyAlignment="1" applyProtection="1">
      <alignment horizontal="center" vertical="center"/>
      <protection locked="0"/>
    </xf>
    <xf numFmtId="0" fontId="0" fillId="8" borderId="0" xfId="0" applyFill="1" applyBorder="1" applyAlignment="1" applyProtection="1">
      <alignment vertical="center" wrapText="1"/>
      <protection locked="0"/>
    </xf>
    <xf numFmtId="0" fontId="6" fillId="8" borderId="0" xfId="0" applyFont="1" applyFill="1" applyBorder="1" applyAlignment="1" applyProtection="1">
      <alignment horizontal="left" vertical="center"/>
      <protection locked="0"/>
    </xf>
    <xf numFmtId="0" fontId="6" fillId="9" borderId="6" xfId="1" applyFont="1" applyFill="1" applyBorder="1" applyAlignment="1" applyProtection="1">
      <alignment horizontal="center" vertical="center"/>
      <protection locked="0"/>
    </xf>
    <xf numFmtId="0" fontId="0" fillId="8" borderId="0" xfId="0" applyFill="1" applyBorder="1" applyAlignment="1" applyProtection="1">
      <alignment horizontal="left" vertical="center" wrapText="1"/>
      <protection locked="0"/>
    </xf>
    <xf numFmtId="0" fontId="0" fillId="8" borderId="0" xfId="0" applyFont="1" applyFill="1" applyBorder="1" applyAlignment="1" applyProtection="1">
      <alignment vertical="center"/>
      <protection locked="0"/>
    </xf>
    <xf numFmtId="0" fontId="0" fillId="8" borderId="0" xfId="0" applyFont="1" applyFill="1" applyBorder="1" applyAlignment="1" applyProtection="1">
      <alignment horizontal="center" vertical="center"/>
      <protection locked="0"/>
    </xf>
    <xf numFmtId="0" fontId="6" fillId="8" borderId="0" xfId="0" applyFont="1" applyFill="1" applyBorder="1" applyAlignment="1" applyProtection="1">
      <alignment vertical="center" wrapText="1"/>
      <protection locked="0"/>
    </xf>
    <xf numFmtId="0" fontId="6" fillId="8" borderId="0" xfId="0" applyFont="1" applyFill="1" applyBorder="1" applyAlignment="1" applyProtection="1">
      <alignment horizontal="left" vertical="center" wrapText="1"/>
      <protection locked="0"/>
    </xf>
    <xf numFmtId="0" fontId="6" fillId="8" borderId="0" xfId="0" applyFont="1" applyFill="1" applyBorder="1" applyAlignment="1" applyProtection="1">
      <alignment horizontal="center" vertical="center"/>
      <protection locked="0"/>
    </xf>
    <xf numFmtId="0" fontId="34" fillId="8" borderId="0" xfId="0" applyFont="1" applyFill="1" applyBorder="1" applyAlignment="1" applyProtection="1">
      <alignment horizontal="center" vertical="center"/>
      <protection locked="0"/>
    </xf>
    <xf numFmtId="0" fontId="4" fillId="8" borderId="0" xfId="0" applyFont="1" applyFill="1" applyAlignment="1" applyProtection="1">
      <alignment vertical="center"/>
      <protection locked="0"/>
    </xf>
    <xf numFmtId="2" fontId="0" fillId="8" borderId="0" xfId="0" applyNumberFormat="1" applyFill="1" applyBorder="1" applyAlignment="1" applyProtection="1">
      <alignment horizontal="center" vertical="center"/>
      <protection locked="0"/>
    </xf>
    <xf numFmtId="0" fontId="4" fillId="8" borderId="0" xfId="0" applyFont="1" applyFill="1" applyBorder="1" applyAlignment="1" applyProtection="1">
      <alignment horizontal="center" vertical="center"/>
      <protection locked="0"/>
    </xf>
    <xf numFmtId="0" fontId="6" fillId="8" borderId="0" xfId="0" applyFont="1" applyFill="1" applyBorder="1" applyAlignment="1" applyProtection="1">
      <alignment vertical="center"/>
      <protection locked="0"/>
    </xf>
    <xf numFmtId="0" fontId="4" fillId="8" borderId="0" xfId="0" applyFont="1" applyFill="1" applyBorder="1" applyAlignment="1" applyProtection="1">
      <alignment vertical="center"/>
      <protection locked="0"/>
    </xf>
    <xf numFmtId="0" fontId="6" fillId="8" borderId="11" xfId="0" applyFont="1" applyFill="1" applyBorder="1" applyAlignment="1" applyProtection="1">
      <alignment horizontal="center" vertical="center" textRotation="90" wrapText="1"/>
      <protection locked="0"/>
    </xf>
    <xf numFmtId="0" fontId="4" fillId="8" borderId="0" xfId="0" applyFont="1" applyFill="1" applyBorder="1" applyAlignment="1" applyProtection="1">
      <alignment horizontal="left" vertical="center"/>
      <protection locked="0"/>
    </xf>
    <xf numFmtId="0" fontId="0" fillId="8" borderId="0" xfId="0" applyFont="1" applyFill="1" applyBorder="1" applyAlignment="1" applyProtection="1">
      <alignment horizontal="left" vertical="center"/>
      <protection locked="0"/>
    </xf>
    <xf numFmtId="0" fontId="0" fillId="8" borderId="0" xfId="0" applyFont="1" applyFill="1" applyBorder="1" applyAlignment="1" applyProtection="1">
      <alignment horizontal="left" vertical="center" wrapText="1"/>
      <protection locked="0"/>
    </xf>
    <xf numFmtId="0" fontId="34" fillId="8" borderId="0" xfId="0" applyFont="1" applyFill="1" applyBorder="1" applyAlignment="1" applyProtection="1">
      <alignment horizontal="left" vertical="center" wrapText="1"/>
      <protection locked="0"/>
    </xf>
    <xf numFmtId="0" fontId="10" fillId="8" borderId="0" xfId="0" applyFont="1" applyFill="1" applyBorder="1" applyAlignment="1" applyProtection="1">
      <alignment vertical="center"/>
      <protection locked="0"/>
    </xf>
    <xf numFmtId="0" fontId="10" fillId="8" borderId="13" xfId="0" applyFont="1" applyFill="1" applyBorder="1" applyAlignment="1" applyProtection="1">
      <alignment vertical="center"/>
      <protection locked="0"/>
    </xf>
    <xf numFmtId="0" fontId="0" fillId="8" borderId="13" xfId="0" applyFill="1" applyBorder="1" applyAlignment="1" applyProtection="1">
      <alignment vertical="center"/>
      <protection locked="0"/>
    </xf>
    <xf numFmtId="0" fontId="6" fillId="8" borderId="13" xfId="0" applyFont="1" applyFill="1" applyBorder="1" applyAlignment="1" applyProtection="1">
      <alignment vertical="center"/>
      <protection locked="0"/>
    </xf>
    <xf numFmtId="0" fontId="10" fillId="8" borderId="15" xfId="0" applyFont="1" applyFill="1" applyBorder="1" applyAlignment="1" applyProtection="1">
      <alignment vertical="center"/>
      <protection locked="0"/>
    </xf>
    <xf numFmtId="0" fontId="0" fillId="8" borderId="15" xfId="0" applyFill="1" applyBorder="1" applyAlignment="1" applyProtection="1">
      <alignment vertical="center"/>
      <protection locked="0"/>
    </xf>
    <xf numFmtId="0" fontId="6" fillId="8" borderId="15" xfId="0" applyFont="1" applyFill="1" applyBorder="1" applyAlignment="1" applyProtection="1">
      <alignment vertical="center"/>
      <protection locked="0"/>
    </xf>
    <xf numFmtId="0" fontId="5" fillId="8" borderId="8" xfId="0" applyFont="1" applyFill="1" applyBorder="1" applyAlignment="1" applyProtection="1">
      <alignment horizontal="left" vertical="center" indent="19"/>
      <protection locked="0"/>
    </xf>
    <xf numFmtId="0" fontId="6" fillId="8" borderId="8" xfId="0" applyFont="1" applyFill="1" applyBorder="1" applyAlignment="1" applyProtection="1">
      <alignment vertical="center"/>
      <protection locked="0"/>
    </xf>
    <xf numFmtId="0" fontId="0" fillId="8" borderId="0" xfId="0" applyFill="1" applyBorder="1" applyAlignment="1" applyProtection="1">
      <alignment horizontal="right" vertical="center" wrapText="1"/>
      <protection locked="0"/>
    </xf>
    <xf numFmtId="2" fontId="2" fillId="8" borderId="14" xfId="2" applyNumberFormat="1" applyFill="1" applyBorder="1" applyAlignment="1" applyProtection="1">
      <alignment horizontal="center" vertical="center"/>
      <protection locked="0"/>
    </xf>
    <xf numFmtId="2" fontId="0" fillId="8" borderId="14" xfId="0" applyNumberFormat="1" applyFill="1" applyBorder="1" applyAlignment="1" applyProtection="1">
      <alignment horizontal="center" vertical="center"/>
      <protection locked="0"/>
    </xf>
    <xf numFmtId="2" fontId="0" fillId="8" borderId="14" xfId="0" applyNumberFormat="1" applyFill="1" applyBorder="1" applyAlignment="1" applyProtection="1">
      <alignment vertical="center"/>
      <protection locked="0"/>
    </xf>
    <xf numFmtId="2" fontId="6" fillId="8" borderId="14" xfId="0" applyNumberFormat="1" applyFont="1" applyFill="1" applyBorder="1" applyAlignment="1" applyProtection="1">
      <alignment vertical="center"/>
      <protection locked="0"/>
    </xf>
    <xf numFmtId="0" fontId="30" fillId="8" borderId="0" xfId="0" applyFont="1" applyFill="1" applyBorder="1" applyAlignment="1" applyProtection="1">
      <alignment vertical="center" wrapText="1"/>
      <protection locked="0"/>
    </xf>
    <xf numFmtId="0" fontId="20" fillId="8" borderId="0" xfId="0" applyFont="1" applyFill="1" applyBorder="1" applyAlignment="1" applyProtection="1">
      <alignment horizontal="left" vertical="center" wrapText="1"/>
      <protection locked="0"/>
    </xf>
    <xf numFmtId="0" fontId="4" fillId="8" borderId="0" xfId="0" applyFont="1" applyFill="1" applyBorder="1" applyAlignment="1" applyProtection="1">
      <alignment horizontal="center" vertical="center" wrapText="1"/>
      <protection locked="0"/>
    </xf>
    <xf numFmtId="2" fontId="2" fillId="8" borderId="15" xfId="2" applyNumberFormat="1" applyFill="1" applyBorder="1" applyAlignment="1" applyProtection="1">
      <alignment horizontal="center" vertical="center"/>
      <protection locked="0"/>
    </xf>
    <xf numFmtId="2" fontId="0" fillId="8" borderId="15" xfId="0" applyNumberFormat="1" applyFill="1" applyBorder="1" applyAlignment="1" applyProtection="1">
      <alignment horizontal="center" vertical="center"/>
      <protection locked="0"/>
    </xf>
    <xf numFmtId="2" fontId="0" fillId="8" borderId="15" xfId="0" applyNumberFormat="1" applyFill="1" applyBorder="1" applyAlignment="1" applyProtection="1">
      <alignment vertical="center"/>
      <protection locked="0"/>
    </xf>
    <xf numFmtId="2" fontId="6" fillId="8" borderId="15" xfId="0" applyNumberFormat="1" applyFont="1" applyFill="1" applyBorder="1" applyAlignment="1" applyProtection="1">
      <alignment vertical="center"/>
      <protection locked="0"/>
    </xf>
    <xf numFmtId="2" fontId="2" fillId="8" borderId="0" xfId="2" applyNumberFormat="1" applyFill="1" applyBorder="1" applyAlignment="1" applyProtection="1">
      <alignment horizontal="center" vertical="center"/>
      <protection locked="0"/>
    </xf>
    <xf numFmtId="2" fontId="0" fillId="8" borderId="0" xfId="0" applyNumberFormat="1" applyFill="1" applyBorder="1" applyAlignment="1" applyProtection="1">
      <alignment vertical="center"/>
      <protection locked="0"/>
    </xf>
    <xf numFmtId="2" fontId="6" fillId="8" borderId="0" xfId="0" applyNumberFormat="1" applyFont="1" applyFill="1" applyBorder="1" applyAlignment="1" applyProtection="1">
      <alignment vertical="center"/>
      <protection locked="0"/>
    </xf>
    <xf numFmtId="0" fontId="42" fillId="8" borderId="0" xfId="0" applyFont="1" applyFill="1" applyBorder="1" applyAlignment="1" applyProtection="1">
      <alignment vertical="center" wrapText="1"/>
      <protection locked="0"/>
    </xf>
    <xf numFmtId="0" fontId="42" fillId="8" borderId="0" xfId="0" applyFont="1" applyFill="1" applyBorder="1" applyAlignment="1" applyProtection="1">
      <alignment horizontal="left" vertical="center" wrapText="1"/>
      <protection locked="0"/>
    </xf>
    <xf numFmtId="0" fontId="41" fillId="8" borderId="0" xfId="0" applyFont="1" applyFill="1" applyBorder="1" applyAlignment="1" applyProtection="1">
      <alignment vertical="center"/>
      <protection locked="0"/>
    </xf>
    <xf numFmtId="0" fontId="27" fillId="8" borderId="0" xfId="0" applyFont="1" applyFill="1" applyBorder="1" applyAlignment="1" applyProtection="1">
      <alignment vertical="center"/>
      <protection locked="0"/>
    </xf>
    <xf numFmtId="0" fontId="10" fillId="8" borderId="0" xfId="0" applyFont="1" applyFill="1" applyBorder="1" applyAlignment="1" applyProtection="1">
      <alignment vertical="center" wrapText="1"/>
      <protection locked="0"/>
    </xf>
    <xf numFmtId="0" fontId="0" fillId="8" borderId="15" xfId="0" applyFill="1" applyBorder="1" applyAlignment="1" applyProtection="1">
      <alignment horizontal="left" vertical="center"/>
      <protection locked="0"/>
    </xf>
    <xf numFmtId="49" fontId="27" fillId="8" borderId="0" xfId="0" applyNumberFormat="1" applyFont="1" applyFill="1" applyBorder="1" applyAlignment="1" applyProtection="1">
      <alignment horizontal="left" vertical="center"/>
      <protection locked="0"/>
    </xf>
    <xf numFmtId="49" fontId="6" fillId="8"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2" fillId="3" borderId="2" xfId="2" applyAlignment="1" applyProtection="1">
      <alignment horizontal="center" vertical="center"/>
    </xf>
    <xf numFmtId="11" fontId="2" fillId="3" borderId="2" xfId="2" applyNumberFormat="1" applyAlignment="1" applyProtection="1">
      <alignment horizontal="center" vertical="center"/>
    </xf>
    <xf numFmtId="0" fontId="11" fillId="6" borderId="3" xfId="3" applyAlignment="1" applyProtection="1">
      <alignment horizontal="center" vertical="center" wrapText="1"/>
      <protection locked="0"/>
    </xf>
    <xf numFmtId="0" fontId="6" fillId="8" borderId="0" xfId="0" applyFont="1" applyFill="1" applyAlignment="1" applyProtection="1">
      <alignment horizontal="center" vertical="center"/>
      <protection locked="0"/>
    </xf>
    <xf numFmtId="11" fontId="2" fillId="3" borderId="12" xfId="2" applyNumberFormat="1" applyBorder="1" applyAlignment="1" applyProtection="1">
      <alignment horizontal="center" vertical="center"/>
    </xf>
    <xf numFmtId="164" fontId="0" fillId="8" borderId="15" xfId="0" applyNumberFormat="1" applyFill="1" applyBorder="1" applyAlignment="1" applyProtection="1">
      <alignment vertical="center"/>
      <protection locked="0"/>
    </xf>
    <xf numFmtId="164" fontId="6" fillId="8" borderId="15" xfId="0" applyNumberFormat="1" applyFont="1" applyFill="1" applyBorder="1" applyAlignment="1" applyProtection="1">
      <alignment vertical="center"/>
      <protection locked="0"/>
    </xf>
    <xf numFmtId="164" fontId="0" fillId="8" borderId="0" xfId="0" applyNumberFormat="1" applyFill="1" applyBorder="1" applyAlignment="1" applyProtection="1">
      <alignment vertical="center"/>
      <protection locked="0"/>
    </xf>
    <xf numFmtId="164" fontId="6" fillId="8" borderId="0" xfId="0" applyNumberFormat="1" applyFont="1" applyFill="1" applyBorder="1" applyAlignment="1" applyProtection="1">
      <alignment vertical="center"/>
      <protection locked="0"/>
    </xf>
    <xf numFmtId="164" fontId="10" fillId="8" borderId="15" xfId="0" applyNumberFormat="1" applyFont="1" applyFill="1" applyBorder="1" applyAlignment="1" applyProtection="1">
      <alignment vertical="center"/>
      <protection locked="0"/>
    </xf>
    <xf numFmtId="164" fontId="0" fillId="8" borderId="15" xfId="0" applyNumberFormat="1" applyFill="1" applyBorder="1" applyAlignment="1" applyProtection="1">
      <alignment horizontal="left" vertical="center"/>
      <protection locked="0"/>
    </xf>
    <xf numFmtId="164" fontId="10" fillId="8" borderId="0" xfId="0" applyNumberFormat="1" applyFont="1" applyFill="1" applyBorder="1" applyAlignment="1" applyProtection="1">
      <alignment vertical="center"/>
      <protection locked="0"/>
    </xf>
    <xf numFmtId="164" fontId="0" fillId="8" borderId="0" xfId="0" applyNumberFormat="1" applyFill="1" applyBorder="1" applyAlignment="1" applyProtection="1">
      <alignment horizontal="left" vertical="center"/>
      <protection locked="0"/>
    </xf>
    <xf numFmtId="164" fontId="0" fillId="8" borderId="0" xfId="0" applyNumberFormat="1" applyFill="1" applyBorder="1" applyAlignment="1" applyProtection="1">
      <alignment horizontal="center" vertical="center"/>
      <protection locked="0"/>
    </xf>
    <xf numFmtId="164" fontId="6" fillId="8" borderId="0" xfId="0" applyNumberFormat="1" applyFont="1" applyFill="1" applyBorder="1" applyAlignment="1" applyProtection="1">
      <alignment horizontal="center" vertical="center"/>
      <protection locked="0"/>
    </xf>
    <xf numFmtId="164" fontId="0" fillId="8" borderId="0" xfId="0" applyNumberFormat="1" applyFill="1" applyBorder="1" applyAlignment="1" applyProtection="1">
      <alignment horizontal="left" vertical="center" wrapText="1"/>
      <protection locked="0"/>
    </xf>
    <xf numFmtId="0" fontId="34" fillId="8" borderId="0" xfId="0" applyFont="1" applyFill="1" applyBorder="1" applyAlignment="1" applyProtection="1">
      <alignment horizontal="left" vertical="center"/>
      <protection locked="0"/>
    </xf>
    <xf numFmtId="0" fontId="49" fillId="8" borderId="0" xfId="0" applyFont="1" applyFill="1" applyBorder="1" applyAlignment="1" applyProtection="1">
      <alignment horizontal="center" vertical="center"/>
      <protection locked="0"/>
    </xf>
    <xf numFmtId="0" fontId="34" fillId="8" borderId="0" xfId="0" applyFont="1" applyFill="1" applyBorder="1" applyAlignment="1" applyProtection="1">
      <alignment vertical="center" wrapText="1"/>
      <protection locked="0"/>
    </xf>
    <xf numFmtId="0" fontId="34" fillId="8" borderId="0" xfId="0" applyFont="1" applyFill="1" applyBorder="1" applyAlignment="1" applyProtection="1">
      <alignment vertical="center"/>
      <protection locked="0"/>
    </xf>
    <xf numFmtId="0" fontId="34" fillId="8" borderId="0" xfId="0" applyFont="1" applyFill="1" applyAlignment="1" applyProtection="1">
      <alignment vertical="center"/>
      <protection locked="0"/>
    </xf>
    <xf numFmtId="0" fontId="4" fillId="8" borderId="0" xfId="0" applyFont="1" applyFill="1" applyBorder="1" applyAlignment="1" applyProtection="1">
      <alignment vertical="center" wrapText="1"/>
      <protection locked="0"/>
    </xf>
    <xf numFmtId="0" fontId="0" fillId="14" borderId="0" xfId="0" applyFill="1" applyAlignment="1">
      <alignment vertical="center"/>
    </xf>
    <xf numFmtId="0" fontId="32" fillId="8" borderId="0" xfId="0" applyFont="1" applyFill="1" applyBorder="1" applyAlignment="1" applyProtection="1">
      <alignment horizontal="right" vertical="center"/>
      <protection locked="0"/>
    </xf>
    <xf numFmtId="0" fontId="0" fillId="5" borderId="8" xfId="0" applyFont="1" applyFill="1" applyBorder="1" applyAlignment="1">
      <alignment vertical="center" wrapText="1"/>
    </xf>
    <xf numFmtId="0" fontId="0" fillId="4" borderId="6" xfId="0" applyFill="1" applyBorder="1" applyAlignment="1">
      <alignment horizontal="center" vertical="center" wrapText="1"/>
    </xf>
    <xf numFmtId="0" fontId="6" fillId="4" borderId="6"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50" fillId="3" borderId="6" xfId="23" applyBorder="1" applyAlignment="1" applyProtection="1">
      <alignment horizontal="center" vertical="center" wrapText="1"/>
    </xf>
    <xf numFmtId="0" fontId="30" fillId="8" borderId="16" xfId="0" applyFont="1" applyFill="1" applyBorder="1" applyAlignment="1" applyProtection="1">
      <alignment horizontal="center" vertical="center" textRotation="90" wrapText="1"/>
      <protection locked="0"/>
    </xf>
    <xf numFmtId="2" fontId="2" fillId="3" borderId="2" xfId="2" applyNumberFormat="1" applyAlignment="1" applyProtection="1">
      <alignment horizontal="center" vertical="center"/>
    </xf>
    <xf numFmtId="0" fontId="5" fillId="8" borderId="8" xfId="0" applyFont="1" applyFill="1" applyBorder="1" applyAlignment="1" applyProtection="1">
      <alignment horizontal="right" vertical="center"/>
      <protection locked="0"/>
    </xf>
    <xf numFmtId="0" fontId="6" fillId="8" borderId="0" xfId="0" applyFont="1" applyFill="1" applyBorder="1" applyAlignment="1" applyProtection="1">
      <alignment horizontal="center" vertical="center"/>
    </xf>
    <xf numFmtId="0" fontId="0" fillId="8" borderId="4" xfId="0" applyFont="1" applyFill="1" applyBorder="1" applyAlignment="1" applyProtection="1">
      <alignment horizontal="center" vertical="center"/>
      <protection locked="0"/>
    </xf>
    <xf numFmtId="0" fontId="49" fillId="8" borderId="0" xfId="0" applyFont="1" applyFill="1" applyBorder="1" applyAlignment="1" applyProtection="1">
      <alignment horizontal="left" vertical="center" wrapText="1"/>
      <protection locked="0"/>
    </xf>
    <xf numFmtId="0" fontId="6" fillId="8" borderId="0" xfId="0" applyFont="1" applyFill="1" applyBorder="1" applyAlignment="1" applyProtection="1">
      <alignment horizontal="center" vertical="center" wrapText="1"/>
      <protection locked="0"/>
    </xf>
    <xf numFmtId="0" fontId="54" fillId="8" borderId="0" xfId="0" applyFont="1" applyFill="1" applyBorder="1" applyAlignment="1" applyProtection="1">
      <alignment vertical="center"/>
      <protection locked="0"/>
    </xf>
    <xf numFmtId="0" fontId="42" fillId="8" borderId="0" xfId="0" applyFont="1" applyFill="1" applyBorder="1" applyAlignment="1" applyProtection="1">
      <alignment vertical="center"/>
      <protection locked="0"/>
    </xf>
    <xf numFmtId="0" fontId="6" fillId="0" borderId="0" xfId="0" applyFont="1" applyAlignment="1" applyProtection="1">
      <alignment vertical="center"/>
      <protection locked="0"/>
    </xf>
    <xf numFmtId="0" fontId="6" fillId="4" borderId="0" xfId="0" applyFont="1" applyFill="1" applyAlignment="1">
      <alignment horizontal="left" vertical="center" wrapText="1"/>
    </xf>
    <xf numFmtId="0" fontId="38" fillId="4" borderId="0" xfId="22" applyFont="1" applyFill="1" applyBorder="1" applyAlignment="1" applyProtection="1">
      <alignment horizontal="left" vertical="center" wrapText="1"/>
      <protection locked="0"/>
    </xf>
    <xf numFmtId="0" fontId="0" fillId="8" borderId="8" xfId="0" applyFont="1" applyFill="1" applyBorder="1" applyAlignment="1" applyProtection="1">
      <alignment horizontal="center" vertical="center"/>
      <protection locked="0"/>
    </xf>
    <xf numFmtId="0" fontId="0" fillId="8" borderId="7" xfId="0" applyFill="1" applyBorder="1" applyAlignment="1" applyProtection="1">
      <alignment horizontal="center" vertical="center"/>
      <protection locked="0"/>
    </xf>
    <xf numFmtId="0" fontId="6" fillId="8" borderId="7" xfId="0" applyFont="1" applyFill="1" applyBorder="1" applyAlignment="1" applyProtection="1">
      <alignment vertical="center"/>
      <protection locked="0"/>
    </xf>
    <xf numFmtId="0" fontId="0" fillId="8" borderId="7" xfId="0" applyFill="1" applyBorder="1" applyAlignment="1" applyProtection="1">
      <alignment vertical="center"/>
      <protection locked="0"/>
    </xf>
    <xf numFmtId="0" fontId="0" fillId="0" borderId="0" xfId="0" applyBorder="1" applyAlignment="1" applyProtection="1">
      <alignment vertical="center"/>
      <protection locked="0"/>
    </xf>
    <xf numFmtId="165" fontId="30" fillId="8" borderId="14" xfId="2" applyNumberFormat="1" applyFont="1" applyFill="1" applyBorder="1" applyAlignment="1" applyProtection="1">
      <alignment horizontal="center" vertical="center"/>
    </xf>
    <xf numFmtId="0" fontId="44" fillId="4" borderId="0" xfId="0" applyFont="1" applyFill="1" applyBorder="1" applyAlignment="1" applyProtection="1">
      <alignment vertical="center"/>
      <protection locked="0"/>
    </xf>
    <xf numFmtId="0" fontId="56" fillId="4" borderId="0" xfId="21" applyFont="1" applyFill="1" applyBorder="1"/>
    <xf numFmtId="0" fontId="55" fillId="4" borderId="0" xfId="0" applyFont="1" applyFill="1" applyBorder="1" applyAlignment="1" applyProtection="1">
      <alignment vertical="center"/>
      <protection locked="0"/>
    </xf>
    <xf numFmtId="0" fontId="57" fillId="4" borderId="0" xfId="0" applyFont="1" applyFill="1" applyBorder="1" applyAlignment="1">
      <alignment vertical="center"/>
    </xf>
    <xf numFmtId="0" fontId="57" fillId="4" borderId="0" xfId="21" applyFont="1" applyFill="1" applyBorder="1" applyAlignment="1">
      <alignment vertical="center"/>
    </xf>
    <xf numFmtId="0" fontId="6" fillId="4" borderId="0" xfId="0" applyFont="1" applyFill="1" applyAlignment="1">
      <alignment horizontal="left" vertical="center"/>
    </xf>
    <xf numFmtId="0" fontId="37" fillId="9" borderId="0" xfId="19" applyFont="1" applyFill="1" applyBorder="1" applyAlignment="1" applyProtection="1">
      <alignment horizontal="left" vertical="center" wrapText="1"/>
      <protection locked="0"/>
    </xf>
    <xf numFmtId="0" fontId="56" fillId="4" borderId="0" xfId="21" applyFont="1" applyFill="1" applyBorder="1"/>
    <xf numFmtId="0" fontId="5" fillId="14" borderId="0" xfId="0" applyFont="1" applyFill="1" applyAlignment="1">
      <alignment vertical="center"/>
    </xf>
    <xf numFmtId="0" fontId="0" fillId="8" borderId="0" xfId="0" applyFill="1" applyAlignment="1" applyProtection="1">
      <alignment horizontal="center" vertical="center"/>
      <protection locked="0"/>
    </xf>
    <xf numFmtId="0" fontId="6" fillId="8" borderId="0" xfId="0" applyFont="1" applyFill="1" applyAlignment="1" applyProtection="1">
      <alignment vertical="center" wrapText="1"/>
      <protection locked="0"/>
    </xf>
    <xf numFmtId="0" fontId="6" fillId="8" borderId="0" xfId="0" applyFont="1" applyFill="1" applyAlignment="1" applyProtection="1">
      <alignment horizontal="left" vertical="center"/>
      <protection locked="0"/>
    </xf>
    <xf numFmtId="11" fontId="6" fillId="9" borderId="6" xfId="1" applyNumberFormat="1" applyFont="1" applyFill="1" applyBorder="1" applyAlignment="1" applyProtection="1">
      <alignment horizontal="center" vertical="center"/>
      <protection locked="0"/>
    </xf>
    <xf numFmtId="0" fontId="58" fillId="8" borderId="0" xfId="0" applyFont="1" applyFill="1" applyAlignment="1" applyProtection="1">
      <alignment horizontal="center" vertical="center"/>
      <protection locked="0"/>
    </xf>
    <xf numFmtId="0" fontId="60" fillId="8" borderId="0" xfId="0" applyFont="1" applyFill="1" applyAlignment="1" applyProtection="1">
      <alignment vertical="center" wrapText="1"/>
      <protection locked="0"/>
    </xf>
    <xf numFmtId="0" fontId="6" fillId="8" borderId="0" xfId="0" applyFont="1" applyFill="1" applyBorder="1" applyAlignment="1" applyProtection="1">
      <alignment horizontal="left" vertical="center" wrapText="1" indent="1"/>
      <protection locked="0"/>
    </xf>
    <xf numFmtId="0" fontId="0" fillId="8" borderId="0" xfId="0" applyFill="1" applyBorder="1" applyAlignment="1" applyProtection="1">
      <alignment horizontal="left" vertical="center" wrapText="1" indent="1"/>
      <protection locked="0"/>
    </xf>
    <xf numFmtId="0" fontId="4" fillId="8" borderId="0" xfId="0" applyFont="1" applyFill="1" applyAlignment="1" applyProtection="1">
      <alignment vertical="center" wrapText="1"/>
      <protection locked="0"/>
    </xf>
    <xf numFmtId="0" fontId="6" fillId="5" borderId="6" xfId="0" applyFont="1" applyFill="1" applyBorder="1" applyAlignment="1">
      <alignment horizontal="center" vertical="center"/>
    </xf>
    <xf numFmtId="0" fontId="6" fillId="4" borderId="6" xfId="0" applyFont="1" applyFill="1" applyBorder="1" applyAlignment="1">
      <alignment horizontal="center" vertical="center"/>
    </xf>
    <xf numFmtId="0" fontId="6" fillId="0" borderId="6" xfId="0" applyFont="1" applyFill="1" applyBorder="1" applyAlignment="1">
      <alignment horizontal="center" vertical="center"/>
    </xf>
    <xf numFmtId="49" fontId="4" fillId="8" borderId="0" xfId="0" applyNumberFormat="1" applyFont="1" applyFill="1" applyBorder="1" applyAlignment="1" applyProtection="1">
      <alignment horizontal="left" vertical="center" wrapText="1"/>
      <protection locked="0"/>
    </xf>
    <xf numFmtId="0" fontId="0" fillId="8" borderId="17" xfId="0" applyFill="1" applyBorder="1" applyAlignment="1" applyProtection="1">
      <alignment vertical="center" wrapText="1"/>
      <protection locked="0"/>
    </xf>
    <xf numFmtId="0" fontId="0" fillId="8" borderId="18" xfId="0" applyFill="1" applyBorder="1" applyAlignment="1" applyProtection="1">
      <alignment vertical="center" wrapText="1"/>
      <protection locked="0"/>
    </xf>
    <xf numFmtId="0" fontId="0" fillId="8" borderId="18" xfId="0" applyFill="1" applyBorder="1" applyAlignment="1" applyProtection="1">
      <alignment vertical="center"/>
      <protection locked="0"/>
    </xf>
    <xf numFmtId="0" fontId="0" fillId="8" borderId="19" xfId="0" applyFill="1" applyBorder="1" applyAlignment="1" applyProtection="1">
      <alignment vertical="center"/>
      <protection locked="0"/>
    </xf>
    <xf numFmtId="0" fontId="0" fillId="8" borderId="20" xfId="0" applyFill="1" applyBorder="1" applyAlignment="1" applyProtection="1">
      <alignment vertical="center" wrapText="1"/>
      <protection locked="0"/>
    </xf>
    <xf numFmtId="0" fontId="34" fillId="8" borderId="21" xfId="0" applyFont="1" applyFill="1" applyBorder="1" applyAlignment="1" applyProtection="1">
      <alignment vertical="center"/>
      <protection locked="0"/>
    </xf>
    <xf numFmtId="0" fontId="0" fillId="8" borderId="21" xfId="0" applyFill="1" applyBorder="1" applyAlignment="1" applyProtection="1">
      <alignment vertical="center"/>
      <protection locked="0"/>
    </xf>
    <xf numFmtId="0" fontId="2" fillId="3" borderId="2" xfId="2" applyBorder="1" applyAlignment="1" applyProtection="1">
      <alignment horizontal="center" vertical="center"/>
    </xf>
    <xf numFmtId="0" fontId="6" fillId="8" borderId="22" xfId="0" applyFont="1" applyFill="1" applyBorder="1" applyAlignment="1" applyProtection="1">
      <alignment vertical="center" wrapText="1"/>
      <protection locked="0"/>
    </xf>
    <xf numFmtId="0" fontId="6" fillId="8" borderId="23" xfId="0" applyFont="1" applyFill="1" applyBorder="1" applyAlignment="1" applyProtection="1">
      <alignment horizontal="left" vertical="center"/>
      <protection locked="0"/>
    </xf>
    <xf numFmtId="0" fontId="6" fillId="8" borderId="23" xfId="0" applyFont="1" applyFill="1" applyBorder="1" applyAlignment="1" applyProtection="1">
      <alignment vertical="center" wrapText="1"/>
      <protection locked="0"/>
    </xf>
    <xf numFmtId="0" fontId="6" fillId="8" borderId="23" xfId="0" applyFont="1" applyFill="1" applyBorder="1" applyAlignment="1" applyProtection="1">
      <alignment horizontal="center" vertical="center"/>
      <protection locked="0"/>
    </xf>
    <xf numFmtId="0" fontId="0" fillId="8" borderId="23" xfId="0" applyFill="1" applyBorder="1" applyAlignment="1" applyProtection="1">
      <alignment horizontal="center" vertical="center"/>
      <protection locked="0"/>
    </xf>
    <xf numFmtId="0" fontId="0" fillId="8" borderId="23" xfId="0" applyFont="1" applyFill="1" applyBorder="1" applyAlignment="1" applyProtection="1">
      <alignment horizontal="center" vertical="center"/>
      <protection locked="0"/>
    </xf>
    <xf numFmtId="0" fontId="34" fillId="8" borderId="24" xfId="0" applyFont="1" applyFill="1" applyBorder="1" applyAlignment="1" applyProtection="1">
      <alignment vertical="center"/>
      <protection locked="0"/>
    </xf>
    <xf numFmtId="0" fontId="0" fillId="8" borderId="18" xfId="0" applyFill="1" applyBorder="1" applyAlignment="1" applyProtection="1">
      <alignment horizontal="left" vertical="center"/>
      <protection locked="0"/>
    </xf>
    <xf numFmtId="0" fontId="6" fillId="8" borderId="18" xfId="0" applyFont="1" applyFill="1" applyBorder="1" applyAlignment="1" applyProtection="1">
      <alignment horizontal="left" vertical="center"/>
      <protection locked="0"/>
    </xf>
    <xf numFmtId="0" fontId="0" fillId="8" borderId="18" xfId="0" applyFill="1" applyBorder="1" applyAlignment="1" applyProtection="1">
      <alignment horizontal="center" vertical="center"/>
      <protection locked="0"/>
    </xf>
    <xf numFmtId="0" fontId="6" fillId="8" borderId="0" xfId="0" applyFont="1" applyFill="1" applyBorder="1" applyAlignment="1" applyProtection="1">
      <alignment horizontal="left" vertical="center" wrapText="1"/>
      <protection locked="0"/>
    </xf>
    <xf numFmtId="0" fontId="0" fillId="8" borderId="0" xfId="0" applyFont="1" applyFill="1" applyBorder="1" applyAlignment="1" applyProtection="1">
      <alignment vertical="center" wrapText="1"/>
      <protection locked="0"/>
    </xf>
    <xf numFmtId="0" fontId="9" fillId="4" borderId="0" xfId="0" applyFont="1" applyFill="1" applyBorder="1" applyAlignment="1" applyProtection="1">
      <alignment vertical="center"/>
      <protection locked="0"/>
    </xf>
    <xf numFmtId="0" fontId="42" fillId="8" borderId="0" xfId="0" applyFont="1" applyFill="1" applyAlignment="1" applyProtection="1">
      <alignment vertical="center" wrapText="1"/>
      <protection locked="0"/>
    </xf>
    <xf numFmtId="0" fontId="0" fillId="8" borderId="0" xfId="0" applyFill="1" applyAlignment="1" applyProtection="1">
      <alignment horizontal="left" vertical="center" wrapText="1"/>
      <protection locked="0"/>
    </xf>
    <xf numFmtId="0" fontId="0" fillId="8" borderId="0" xfId="0" applyFill="1" applyAlignment="1" applyProtection="1">
      <alignment vertical="center" wrapText="1"/>
      <protection locked="0"/>
    </xf>
    <xf numFmtId="0" fontId="6" fillId="8" borderId="0" xfId="0" applyFont="1" applyFill="1" applyAlignment="1">
      <alignment vertical="center" wrapText="1"/>
    </xf>
    <xf numFmtId="0" fontId="6" fillId="8" borderId="0" xfId="0" applyFont="1" applyFill="1" applyAlignment="1" applyProtection="1">
      <alignment horizontal="center" vertical="center" wrapText="1"/>
      <protection locked="0"/>
    </xf>
    <xf numFmtId="0" fontId="6" fillId="8" borderId="0" xfId="0" applyFont="1" applyFill="1" applyAlignment="1">
      <alignment horizontal="left" vertical="center" wrapText="1"/>
    </xf>
    <xf numFmtId="0" fontId="6" fillId="8" borderId="0" xfId="0" applyFont="1" applyFill="1" applyAlignment="1">
      <alignment horizontal="center" vertical="center"/>
    </xf>
    <xf numFmtId="11" fontId="6" fillId="8" borderId="0" xfId="0" applyNumberFormat="1" applyFont="1" applyFill="1" applyAlignment="1">
      <alignment horizontal="center" vertical="center"/>
    </xf>
    <xf numFmtId="11" fontId="2" fillId="8" borderId="0" xfId="2" applyNumberFormat="1" applyFill="1" applyBorder="1" applyAlignment="1" applyProtection="1">
      <alignment horizontal="center" vertical="center"/>
    </xf>
    <xf numFmtId="0" fontId="37" fillId="9" borderId="0" xfId="19" applyFont="1" applyFill="1" applyBorder="1" applyAlignment="1" applyProtection="1">
      <alignment horizontal="left" vertical="center" wrapText="1"/>
      <protection locked="0"/>
    </xf>
    <xf numFmtId="0" fontId="56" fillId="4" borderId="0" xfId="21" applyFont="1" applyFill="1" applyBorder="1"/>
    <xf numFmtId="0" fontId="56" fillId="4" borderId="0" xfId="21" applyFont="1" applyFill="1" applyBorder="1"/>
    <xf numFmtId="0" fontId="4" fillId="8" borderId="0" xfId="0" applyFont="1" applyFill="1" applyBorder="1" applyAlignment="1" applyProtection="1">
      <alignment horizontal="left" vertical="center" wrapText="1"/>
      <protection locked="0"/>
    </xf>
    <xf numFmtId="0" fontId="4" fillId="8" borderId="0" xfId="0" applyFont="1" applyFill="1" applyBorder="1" applyAlignment="1" applyProtection="1">
      <alignment horizontal="left" vertical="top" wrapText="1"/>
      <protection locked="0"/>
    </xf>
    <xf numFmtId="0" fontId="0" fillId="8" borderId="20" xfId="0" applyFill="1" applyBorder="1" applyAlignment="1" applyProtection="1">
      <alignment vertical="top"/>
      <protection locked="0"/>
    </xf>
    <xf numFmtId="0" fontId="5" fillId="8" borderId="20" xfId="0" applyFont="1" applyFill="1" applyBorder="1" applyAlignment="1" applyProtection="1">
      <alignment vertical="top"/>
      <protection locked="0"/>
    </xf>
    <xf numFmtId="0" fontId="0" fillId="8" borderId="8" xfId="0" applyFill="1" applyBorder="1" applyAlignment="1" applyProtection="1">
      <alignment vertical="center"/>
      <protection locked="0"/>
    </xf>
    <xf numFmtId="0" fontId="6" fillId="8" borderId="8" xfId="0" applyFont="1" applyFill="1" applyBorder="1" applyAlignment="1" applyProtection="1">
      <alignment vertical="center" wrapText="1"/>
      <protection locked="0"/>
    </xf>
    <xf numFmtId="0" fontId="5" fillId="8" borderId="8" xfId="0" applyFont="1" applyFill="1" applyBorder="1" applyAlignment="1" applyProtection="1">
      <alignment horizontal="right" vertical="center" wrapText="1"/>
      <protection locked="0"/>
    </xf>
    <xf numFmtId="0" fontId="0" fillId="15" borderId="0" xfId="0" applyFill="1" applyAlignment="1">
      <alignment horizontal="left" vertical="top" wrapText="1"/>
    </xf>
    <xf numFmtId="0" fontId="0" fillId="4" borderId="0" xfId="0" applyFill="1" applyAlignment="1">
      <alignment horizontal="left" vertical="top" wrapText="1"/>
    </xf>
    <xf numFmtId="0" fontId="0" fillId="15" borderId="0" xfId="0" applyFill="1" applyAlignment="1">
      <alignment horizontal="center" vertical="top" wrapText="1"/>
    </xf>
    <xf numFmtId="0" fontId="0" fillId="4" borderId="0" xfId="0" applyFill="1" applyAlignment="1">
      <alignment horizontal="center" vertical="top" wrapText="1"/>
    </xf>
    <xf numFmtId="0" fontId="65" fillId="4" borderId="0" xfId="0" applyFont="1" applyFill="1" applyAlignment="1">
      <alignment vertical="center"/>
    </xf>
    <xf numFmtId="0" fontId="30" fillId="4" borderId="0" xfId="0" applyFont="1" applyFill="1" applyBorder="1" applyAlignment="1" applyProtection="1">
      <alignment vertical="center"/>
      <protection locked="0"/>
    </xf>
    <xf numFmtId="0" fontId="6" fillId="4" borderId="0" xfId="0" applyFont="1" applyFill="1" applyBorder="1" applyAlignment="1" applyProtection="1">
      <alignment horizontal="left" vertical="center" wrapText="1"/>
      <protection locked="0"/>
    </xf>
    <xf numFmtId="0" fontId="6" fillId="4" borderId="0" xfId="0" quotePrefix="1" applyFont="1" applyFill="1" applyBorder="1" applyAlignment="1" applyProtection="1">
      <alignment vertical="center"/>
      <protection locked="0"/>
    </xf>
    <xf numFmtId="0" fontId="5" fillId="8" borderId="8" xfId="0" applyFont="1" applyFill="1" applyBorder="1" applyAlignment="1" applyProtection="1">
      <alignment horizontal="right" vertical="top" wrapText="1"/>
      <protection locked="0"/>
    </xf>
    <xf numFmtId="0" fontId="40" fillId="4" borderId="0" xfId="0" applyFont="1" applyFill="1" applyBorder="1" applyAlignment="1" applyProtection="1">
      <alignment vertical="top" wrapText="1"/>
      <protection locked="0"/>
    </xf>
    <xf numFmtId="0" fontId="6" fillId="4" borderId="0" xfId="0" applyFont="1" applyFill="1" applyBorder="1" applyAlignment="1" applyProtection="1">
      <alignment vertical="top" wrapText="1"/>
      <protection locked="0"/>
    </xf>
    <xf numFmtId="0" fontId="6" fillId="4" borderId="0" xfId="0" applyFont="1" applyFill="1" applyBorder="1" applyAlignment="1" applyProtection="1">
      <alignment vertical="center" wrapText="1"/>
      <protection locked="0"/>
    </xf>
    <xf numFmtId="0" fontId="27" fillId="4" borderId="0" xfId="0" applyFont="1" applyFill="1" applyBorder="1" applyAlignment="1" applyProtection="1">
      <alignment vertical="center" wrapText="1"/>
      <protection locked="0"/>
    </xf>
    <xf numFmtId="0" fontId="6" fillId="8" borderId="0" xfId="0" applyFont="1" applyFill="1" applyAlignment="1" applyProtection="1">
      <alignment vertical="top" wrapText="1"/>
      <protection locked="0"/>
    </xf>
    <xf numFmtId="0" fontId="6" fillId="8" borderId="8" xfId="0" applyFont="1" applyFill="1" applyBorder="1" applyAlignment="1" applyProtection="1">
      <alignment vertical="top" wrapText="1"/>
      <protection locked="0"/>
    </xf>
    <xf numFmtId="0" fontId="30" fillId="8" borderId="8" xfId="0" applyFont="1" applyFill="1" applyBorder="1" applyAlignment="1" applyProtection="1">
      <alignment horizontal="right" vertical="top" wrapText="1"/>
      <protection locked="0"/>
    </xf>
    <xf numFmtId="0" fontId="0" fillId="8" borderId="8" xfId="0" applyFill="1" applyBorder="1" applyAlignment="1" applyProtection="1">
      <alignment vertical="top"/>
      <protection locked="0"/>
    </xf>
    <xf numFmtId="0" fontId="71" fillId="4" borderId="0" xfId="0" applyFont="1" applyFill="1" applyBorder="1" applyAlignment="1">
      <alignment vertical="center"/>
    </xf>
    <xf numFmtId="0" fontId="6" fillId="5" borderId="0" xfId="0" applyFont="1" applyFill="1" applyBorder="1" applyAlignment="1">
      <alignment vertical="center"/>
    </xf>
    <xf numFmtId="0" fontId="30" fillId="9" borderId="0" xfId="0" applyFont="1" applyFill="1" applyAlignment="1">
      <alignment vertical="center"/>
    </xf>
    <xf numFmtId="0" fontId="30" fillId="13" borderId="0" xfId="0" applyFont="1" applyFill="1" applyAlignment="1">
      <alignment vertical="center"/>
    </xf>
    <xf numFmtId="0" fontId="70" fillId="4" borderId="0" xfId="0" applyFont="1" applyFill="1" applyBorder="1" applyAlignment="1">
      <alignment vertical="center"/>
    </xf>
    <xf numFmtId="0" fontId="27" fillId="5" borderId="10" xfId="0" applyFont="1" applyFill="1" applyBorder="1" applyAlignment="1">
      <alignment vertical="center"/>
    </xf>
    <xf numFmtId="0" fontId="27" fillId="5" borderId="8" xfId="0" applyFont="1" applyFill="1" applyBorder="1" applyAlignment="1">
      <alignment vertical="center"/>
    </xf>
    <xf numFmtId="0" fontId="27" fillId="5" borderId="9" xfId="0" applyFont="1" applyFill="1" applyBorder="1" applyAlignment="1">
      <alignment vertical="center"/>
    </xf>
    <xf numFmtId="0" fontId="27" fillId="4" borderId="10" xfId="0" applyFont="1" applyFill="1" applyBorder="1" applyAlignment="1">
      <alignment vertical="center"/>
    </xf>
    <xf numFmtId="0" fontId="27" fillId="4" borderId="8" xfId="0" applyFont="1" applyFill="1" applyBorder="1" applyAlignment="1">
      <alignment vertical="center"/>
    </xf>
    <xf numFmtId="0" fontId="27" fillId="0" borderId="9" xfId="0" applyFont="1" applyFill="1" applyBorder="1" applyAlignment="1">
      <alignment vertical="center"/>
    </xf>
    <xf numFmtId="0" fontId="27" fillId="4" borderId="9" xfId="0" applyFont="1" applyFill="1" applyBorder="1" applyAlignment="1">
      <alignment vertical="center"/>
    </xf>
    <xf numFmtId="0" fontId="30" fillId="5" borderId="10" xfId="0" applyFont="1" applyFill="1" applyBorder="1" applyAlignment="1">
      <alignment vertical="center"/>
    </xf>
    <xf numFmtId="0" fontId="6" fillId="5" borderId="8" xfId="0" applyFont="1" applyFill="1" applyBorder="1" applyAlignment="1">
      <alignment vertical="center"/>
    </xf>
    <xf numFmtId="0" fontId="6" fillId="5" borderId="9" xfId="0" applyFont="1" applyFill="1" applyBorder="1" applyAlignment="1">
      <alignment vertical="center"/>
    </xf>
    <xf numFmtId="0" fontId="30" fillId="4" borderId="10" xfId="0" applyFont="1" applyFill="1" applyBorder="1" applyAlignment="1">
      <alignment vertical="center"/>
    </xf>
    <xf numFmtId="0" fontId="6" fillId="4" borderId="8" xfId="0" applyFont="1" applyFill="1" applyBorder="1" applyAlignment="1">
      <alignment vertical="center"/>
    </xf>
    <xf numFmtId="0" fontId="6" fillId="0" borderId="9" xfId="0" applyFont="1" applyFill="1" applyBorder="1" applyAlignment="1">
      <alignment vertical="center"/>
    </xf>
    <xf numFmtId="0" fontId="6" fillId="4" borderId="9" xfId="0" applyFont="1" applyFill="1" applyBorder="1" applyAlignment="1">
      <alignment vertical="center"/>
    </xf>
    <xf numFmtId="0" fontId="27" fillId="4" borderId="0" xfId="0" applyFont="1" applyFill="1" applyBorder="1" applyAlignment="1">
      <alignment vertical="center"/>
    </xf>
    <xf numFmtId="0" fontId="27" fillId="5" borderId="6" xfId="0" applyFont="1" applyFill="1" applyBorder="1" applyAlignment="1">
      <alignment horizontal="center" vertical="center"/>
    </xf>
    <xf numFmtId="0" fontId="27" fillId="5" borderId="6" xfId="0" applyFont="1" applyFill="1" applyBorder="1" applyAlignment="1">
      <alignment horizontal="center" vertical="center" wrapText="1"/>
    </xf>
    <xf numFmtId="0" fontId="27" fillId="4" borderId="6" xfId="0" applyFont="1" applyFill="1" applyBorder="1" applyAlignment="1">
      <alignment horizontal="center" vertical="center"/>
    </xf>
    <xf numFmtId="0" fontId="27" fillId="4" borderId="6"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8" xfId="0" applyFont="1" applyFill="1" applyBorder="1" applyAlignment="1">
      <alignment vertical="center"/>
    </xf>
    <xf numFmtId="0" fontId="6" fillId="0" borderId="8" xfId="0" applyFont="1" applyFill="1" applyBorder="1" applyAlignment="1">
      <alignment vertical="center"/>
    </xf>
    <xf numFmtId="0" fontId="0" fillId="8" borderId="17" xfId="0" applyFill="1" applyBorder="1" applyAlignment="1" applyProtection="1">
      <alignment horizontal="left" vertical="center"/>
      <protection locked="0"/>
    </xf>
    <xf numFmtId="0" fontId="11" fillId="6" borderId="25" xfId="3" applyBorder="1" applyAlignment="1" applyProtection="1">
      <alignment horizontal="center" vertical="center" wrapText="1"/>
      <protection locked="0"/>
    </xf>
    <xf numFmtId="0" fontId="6" fillId="8" borderId="18" xfId="0" applyFont="1" applyFill="1" applyBorder="1" applyAlignment="1" applyProtection="1">
      <alignment horizontal="center" vertical="center"/>
      <protection locked="0"/>
    </xf>
    <xf numFmtId="0" fontId="6" fillId="9" borderId="26" xfId="1" applyFont="1" applyFill="1" applyBorder="1" applyAlignment="1" applyProtection="1">
      <alignment horizontal="center" vertical="center"/>
      <protection locked="0"/>
    </xf>
    <xf numFmtId="0" fontId="0" fillId="8" borderId="20" xfId="0" applyFill="1" applyBorder="1" applyAlignment="1" applyProtection="1">
      <alignment horizontal="left" vertical="center"/>
      <protection locked="0"/>
    </xf>
    <xf numFmtId="0" fontId="0" fillId="8" borderId="21" xfId="0" applyFill="1" applyBorder="1" applyAlignment="1" applyProtection="1">
      <alignment horizontal="center" vertical="center"/>
      <protection locked="0"/>
    </xf>
    <xf numFmtId="0" fontId="6" fillId="8" borderId="20" xfId="0" applyFont="1" applyFill="1" applyBorder="1" applyAlignment="1" applyProtection="1">
      <alignment horizontal="left" vertical="center"/>
      <protection locked="0"/>
    </xf>
    <xf numFmtId="0" fontId="6" fillId="9" borderId="27" xfId="1" applyFont="1" applyFill="1" applyBorder="1" applyAlignment="1" applyProtection="1">
      <alignment horizontal="center" vertical="center"/>
      <protection locked="0"/>
    </xf>
    <xf numFmtId="0" fontId="0" fillId="8" borderId="22" xfId="0" applyFill="1" applyBorder="1" applyAlignment="1" applyProtection="1">
      <alignment horizontal="left" vertical="center"/>
      <protection locked="0"/>
    </xf>
    <xf numFmtId="0" fontId="0" fillId="8" borderId="23" xfId="0" applyFill="1" applyBorder="1" applyAlignment="1" applyProtection="1">
      <alignment horizontal="left" vertical="center"/>
      <protection locked="0"/>
    </xf>
    <xf numFmtId="0" fontId="2" fillId="3" borderId="28" xfId="2" applyBorder="1" applyAlignment="1" applyProtection="1">
      <alignment horizontal="center" vertical="center"/>
    </xf>
    <xf numFmtId="0" fontId="0" fillId="8" borderId="20" xfId="0" applyFill="1" applyBorder="1" applyAlignment="1" applyProtection="1">
      <alignment horizontal="left" vertical="top" wrapText="1"/>
      <protection locked="0"/>
    </xf>
    <xf numFmtId="0" fontId="6" fillId="8" borderId="20" xfId="0" applyFont="1" applyFill="1" applyBorder="1" applyAlignment="1" applyProtection="1">
      <alignment vertical="top" wrapText="1"/>
      <protection locked="0"/>
    </xf>
    <xf numFmtId="0" fontId="0" fillId="8" borderId="20" xfId="0" applyFill="1" applyBorder="1" applyAlignment="1" applyProtection="1">
      <alignment vertical="top" wrapText="1"/>
      <protection locked="0"/>
    </xf>
    <xf numFmtId="0" fontId="6" fillId="4" borderId="0" xfId="0" applyFont="1" applyFill="1" applyBorder="1" applyAlignment="1" applyProtection="1">
      <alignment horizontal="left" vertical="center" wrapText="1"/>
      <protection locked="0"/>
    </xf>
    <xf numFmtId="11" fontId="0" fillId="8" borderId="0" xfId="0" applyNumberFormat="1" applyFill="1" applyBorder="1" applyAlignment="1" applyProtection="1">
      <alignment vertical="center"/>
      <protection locked="0"/>
    </xf>
    <xf numFmtId="0" fontId="33" fillId="4" borderId="0" xfId="0" applyFont="1" applyFill="1" applyAlignment="1">
      <alignment vertical="center"/>
    </xf>
    <xf numFmtId="0" fontId="43" fillId="4" borderId="0" xfId="0" applyFont="1" applyFill="1" applyAlignment="1">
      <alignment vertical="center"/>
    </xf>
    <xf numFmtId="0" fontId="6" fillId="8" borderId="0" xfId="0" applyFont="1" applyFill="1" applyAlignment="1" applyProtection="1">
      <alignment horizontal="left" vertical="center" wrapText="1"/>
      <protection locked="0"/>
    </xf>
    <xf numFmtId="14" fontId="6" fillId="4" borderId="0" xfId="0" applyNumberFormat="1" applyFont="1" applyFill="1" applyAlignment="1">
      <alignment vertical="center"/>
    </xf>
    <xf numFmtId="0" fontId="36" fillId="4" borderId="0" xfId="18" applyFont="1" applyFill="1" applyBorder="1" applyAlignment="1">
      <alignment horizontal="left" vertical="center" wrapText="1"/>
    </xf>
    <xf numFmtId="0" fontId="6" fillId="4" borderId="0" xfId="0" applyFont="1" applyFill="1" applyAlignment="1">
      <alignment horizontal="justify" vertical="center" wrapText="1"/>
    </xf>
    <xf numFmtId="0" fontId="6" fillId="4" borderId="0" xfId="0" applyFont="1" applyFill="1" applyAlignment="1">
      <alignment horizontal="left" vertical="center" wrapText="1"/>
    </xf>
    <xf numFmtId="0" fontId="56" fillId="4" borderId="0" xfId="21" quotePrefix="1" applyFont="1" applyFill="1" applyBorder="1" applyAlignment="1">
      <alignment horizontal="left" vertical="center"/>
    </xf>
    <xf numFmtId="0" fontId="0" fillId="8" borderId="4" xfId="0" applyFill="1" applyBorder="1" applyAlignment="1" applyProtection="1">
      <alignment horizontal="left" vertical="center" wrapText="1"/>
      <protection locked="0"/>
    </xf>
    <xf numFmtId="0" fontId="51" fillId="8"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wrapText="1"/>
      <protection locked="0"/>
    </xf>
    <xf numFmtId="0" fontId="27" fillId="4" borderId="0" xfId="0" quotePrefix="1" applyFont="1" applyFill="1" applyBorder="1" applyAlignment="1" applyProtection="1">
      <alignment horizontal="left" vertical="center" wrapText="1"/>
      <protection locked="0"/>
    </xf>
    <xf numFmtId="0" fontId="27" fillId="4" borderId="0" xfId="0" applyFont="1" applyFill="1" applyBorder="1" applyAlignment="1" applyProtection="1">
      <alignment horizontal="left" vertical="center" wrapText="1"/>
      <protection locked="0"/>
    </xf>
    <xf numFmtId="0" fontId="6" fillId="4" borderId="0" xfId="0" quotePrefix="1" applyFont="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36" fillId="4" borderId="0" xfId="18" applyFont="1" applyFill="1" applyBorder="1" applyAlignment="1" applyProtection="1">
      <alignment horizontal="left" vertical="center" wrapText="1"/>
      <protection locked="0"/>
    </xf>
    <xf numFmtId="0" fontId="37" fillId="9" borderId="0" xfId="19" applyFont="1" applyFill="1" applyBorder="1" applyAlignment="1" applyProtection="1">
      <alignment horizontal="left" vertical="center" wrapText="1"/>
      <protection locked="0"/>
    </xf>
    <xf numFmtId="0" fontId="56" fillId="4" borderId="0" xfId="21" applyFont="1" applyFill="1" applyBorder="1"/>
    <xf numFmtId="0" fontId="6" fillId="4" borderId="0" xfId="0" quotePrefix="1"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protection locked="0"/>
    </xf>
    <xf numFmtId="0" fontId="6" fillId="4" borderId="0" xfId="0" quotePrefix="1"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40" fillId="4" borderId="0" xfId="0" applyFont="1" applyFill="1" applyBorder="1" applyAlignment="1" applyProtection="1">
      <alignment horizontal="left" vertical="top" wrapText="1"/>
      <protection locked="0"/>
    </xf>
    <xf numFmtId="0" fontId="32" fillId="8" borderId="0" xfId="0" applyFont="1" applyFill="1" applyBorder="1" applyAlignment="1" applyProtection="1">
      <alignment horizontal="center" vertical="center"/>
      <protection locked="0"/>
    </xf>
    <xf numFmtId="0" fontId="61" fillId="8" borderId="0" xfId="0" applyFont="1" applyFill="1" applyBorder="1" applyAlignment="1" applyProtection="1">
      <alignment horizontal="center" vertical="center"/>
      <protection locked="0"/>
    </xf>
    <xf numFmtId="0" fontId="62" fillId="8" borderId="0" xfId="0" applyFont="1" applyFill="1" applyBorder="1" applyAlignment="1" applyProtection="1">
      <alignment horizontal="center" vertical="center"/>
      <protection locked="0"/>
    </xf>
    <xf numFmtId="0" fontId="7" fillId="5" borderId="4"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33" fillId="4" borderId="4" xfId="0" applyFont="1" applyFill="1" applyBorder="1" applyAlignment="1">
      <alignment horizontal="center" vertical="center"/>
    </xf>
  </cellXfs>
  <cellStyles count="24">
    <cellStyle name="Calculation" xfId="23" builtinId="22"/>
    <cellStyle name="Check Cell" xfId="3" builtinId="2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eading 1" xfId="18" builtinId="16"/>
    <cellStyle name="Heading 4" xfId="22" builtinId="19"/>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21" builtinId="8"/>
    <cellStyle name="Input" xfId="1" builtinId="20"/>
    <cellStyle name="Normal" xfId="0" builtinId="0"/>
    <cellStyle name="Normal 2" xfId="19" xr:uid="{00000000-0005-0000-0000-000012000000}"/>
    <cellStyle name="Normal 2 2" xfId="20" xr:uid="{00000000-0005-0000-0000-000013000000}"/>
    <cellStyle name="Output" xfId="2" builtinId="21"/>
  </cellStyles>
  <dxfs count="0"/>
  <tableStyles count="0" defaultTableStyle="TableStyleMedium2" defaultPivotStyle="PivotStyleLight16"/>
  <colors>
    <mruColors>
      <color rgb="FFFFFF00"/>
      <color rgb="FFEFB011"/>
      <color rgb="FFFFFFCC"/>
      <color rgb="FFD89E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619125</xdr:colOff>
      <xdr:row>1</xdr:row>
      <xdr:rowOff>38100</xdr:rowOff>
    </xdr:from>
    <xdr:to>
      <xdr:col>18</xdr:col>
      <xdr:colOff>646209</xdr:colOff>
      <xdr:row>2</xdr:row>
      <xdr:rowOff>36685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0344150" y="200025"/>
          <a:ext cx="2079722" cy="536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609600</xdr:colOff>
      <xdr:row>1</xdr:row>
      <xdr:rowOff>38100</xdr:rowOff>
    </xdr:from>
    <xdr:to>
      <xdr:col>18</xdr:col>
      <xdr:colOff>631922</xdr:colOff>
      <xdr:row>2</xdr:row>
      <xdr:rowOff>31923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334625" y="361950"/>
          <a:ext cx="2079722" cy="5367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4193116</xdr:colOff>
      <xdr:row>1</xdr:row>
      <xdr:rowOff>80433</xdr:rowOff>
    </xdr:from>
    <xdr:to>
      <xdr:col>6</xdr:col>
      <xdr:colOff>416184</xdr:colOff>
      <xdr:row>2</xdr:row>
      <xdr:rowOff>34251</xdr:rowOff>
    </xdr:to>
    <xdr:pic>
      <xdr:nvPicPr>
        <xdr:cNvPr id="2" name="Picture 1">
          <a:extLst>
            <a:ext uri="{FF2B5EF4-FFF2-40B4-BE49-F238E27FC236}">
              <a16:creationId xmlns:a16="http://schemas.microsoft.com/office/drawing/2014/main" id="{300D5828-E883-4E1F-92EB-0A8087BD6A29}"/>
            </a:ext>
          </a:extLst>
        </xdr:cNvPr>
        <xdr:cNvPicPr>
          <a:picLocks noChangeAspect="1"/>
        </xdr:cNvPicPr>
      </xdr:nvPicPr>
      <xdr:blipFill>
        <a:blip xmlns:r="http://schemas.openxmlformats.org/officeDocument/2006/relationships" r:embed="rId1"/>
        <a:stretch>
          <a:fillRect/>
        </a:stretch>
      </xdr:blipFill>
      <xdr:spPr>
        <a:xfrm>
          <a:off x="11013016" y="242358"/>
          <a:ext cx="2138093" cy="5348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4193116</xdr:colOff>
      <xdr:row>1</xdr:row>
      <xdr:rowOff>80433</xdr:rowOff>
    </xdr:from>
    <xdr:to>
      <xdr:col>6</xdr:col>
      <xdr:colOff>377530</xdr:colOff>
      <xdr:row>2</xdr:row>
      <xdr:rowOff>34251</xdr:rowOff>
    </xdr:to>
    <xdr:pic>
      <xdr:nvPicPr>
        <xdr:cNvPr id="2" name="Picture 1">
          <a:extLst>
            <a:ext uri="{FF2B5EF4-FFF2-40B4-BE49-F238E27FC236}">
              <a16:creationId xmlns:a16="http://schemas.microsoft.com/office/drawing/2014/main" id="{AD4E3E21-C451-4BDB-AED3-D7E51A6B085A}"/>
            </a:ext>
          </a:extLst>
        </xdr:cNvPr>
        <xdr:cNvPicPr>
          <a:picLocks noChangeAspect="1"/>
        </xdr:cNvPicPr>
      </xdr:nvPicPr>
      <xdr:blipFill>
        <a:blip xmlns:r="http://schemas.openxmlformats.org/officeDocument/2006/relationships" r:embed="rId1"/>
        <a:stretch>
          <a:fillRect/>
        </a:stretch>
      </xdr:blipFill>
      <xdr:spPr>
        <a:xfrm>
          <a:off x="11013016" y="242358"/>
          <a:ext cx="2100042" cy="5348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4193116</xdr:colOff>
      <xdr:row>1</xdr:row>
      <xdr:rowOff>80433</xdr:rowOff>
    </xdr:from>
    <xdr:to>
      <xdr:col>6</xdr:col>
      <xdr:colOff>377532</xdr:colOff>
      <xdr:row>2</xdr:row>
      <xdr:rowOff>34251</xdr:rowOff>
    </xdr:to>
    <xdr:pic>
      <xdr:nvPicPr>
        <xdr:cNvPr id="2" name="Picture 1">
          <a:extLst>
            <a:ext uri="{FF2B5EF4-FFF2-40B4-BE49-F238E27FC236}">
              <a16:creationId xmlns:a16="http://schemas.microsoft.com/office/drawing/2014/main" id="{45111A74-E587-4F00-9B8E-57B8E2CC096C}"/>
            </a:ext>
          </a:extLst>
        </xdr:cNvPr>
        <xdr:cNvPicPr>
          <a:picLocks noChangeAspect="1"/>
        </xdr:cNvPicPr>
      </xdr:nvPicPr>
      <xdr:blipFill>
        <a:blip xmlns:r="http://schemas.openxmlformats.org/officeDocument/2006/relationships" r:embed="rId1"/>
        <a:stretch>
          <a:fillRect/>
        </a:stretch>
      </xdr:blipFill>
      <xdr:spPr>
        <a:xfrm>
          <a:off x="11013016" y="242358"/>
          <a:ext cx="2100042" cy="5348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4193116</xdr:colOff>
      <xdr:row>1</xdr:row>
      <xdr:rowOff>80433</xdr:rowOff>
    </xdr:from>
    <xdr:to>
      <xdr:col>6</xdr:col>
      <xdr:colOff>382292</xdr:colOff>
      <xdr:row>2</xdr:row>
      <xdr:rowOff>37108</xdr:rowOff>
    </xdr:to>
    <xdr:pic>
      <xdr:nvPicPr>
        <xdr:cNvPr id="2" name="Picture 1">
          <a:extLst>
            <a:ext uri="{FF2B5EF4-FFF2-40B4-BE49-F238E27FC236}">
              <a16:creationId xmlns:a16="http://schemas.microsoft.com/office/drawing/2014/main" id="{AD58E9EE-E145-4F41-879F-C555D81F877D}"/>
            </a:ext>
          </a:extLst>
        </xdr:cNvPr>
        <xdr:cNvPicPr>
          <a:picLocks noChangeAspect="1"/>
        </xdr:cNvPicPr>
      </xdr:nvPicPr>
      <xdr:blipFill>
        <a:blip xmlns:r="http://schemas.openxmlformats.org/officeDocument/2006/relationships" r:embed="rId1"/>
        <a:stretch>
          <a:fillRect/>
        </a:stretch>
      </xdr:blipFill>
      <xdr:spPr>
        <a:xfrm>
          <a:off x="11013016" y="242358"/>
          <a:ext cx="2100042" cy="5348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S28"/>
  <sheetViews>
    <sheetView workbookViewId="0">
      <selection activeCell="F24" sqref="F24"/>
    </sheetView>
  </sheetViews>
  <sheetFormatPr defaultColWidth="9" defaultRowHeight="12.4"/>
  <cols>
    <col min="1" max="1" width="1.64453125" style="1" customWidth="1"/>
    <col min="2" max="2" width="9" style="1"/>
    <col min="3" max="3" width="10.29296875" style="1" bestFit="1" customWidth="1"/>
    <col min="4" max="16384" width="9" style="1"/>
  </cols>
  <sheetData>
    <row r="1" spans="1:19">
      <c r="A1" s="2"/>
      <c r="B1" s="2"/>
      <c r="C1" s="2"/>
      <c r="D1" s="2"/>
      <c r="E1" s="2"/>
      <c r="F1" s="2"/>
      <c r="G1" s="2"/>
      <c r="H1" s="2"/>
      <c r="I1" s="4"/>
      <c r="J1" s="2"/>
      <c r="K1" s="2"/>
      <c r="L1" s="2"/>
      <c r="M1" s="2"/>
      <c r="N1" s="2"/>
      <c r="O1" s="2"/>
      <c r="P1" s="2"/>
      <c r="Q1" s="2"/>
      <c r="R1" s="2"/>
    </row>
    <row r="2" spans="1:19" ht="42.75" customHeight="1">
      <c r="A2" s="2"/>
      <c r="B2" s="342" t="s">
        <v>59</v>
      </c>
      <c r="C2" s="342"/>
      <c r="D2" s="342"/>
      <c r="E2" s="342"/>
      <c r="F2" s="342"/>
      <c r="G2" s="342"/>
      <c r="H2" s="342"/>
      <c r="I2" s="342"/>
      <c r="J2" s="342"/>
      <c r="K2" s="342"/>
      <c r="L2" s="342"/>
      <c r="M2" s="342"/>
      <c r="N2" s="342"/>
      <c r="O2" s="342"/>
      <c r="P2" s="2"/>
      <c r="Q2" s="2"/>
      <c r="R2" s="2"/>
    </row>
    <row r="3" spans="1:19">
      <c r="A3" s="2"/>
      <c r="B3" s="2"/>
      <c r="C3" s="2"/>
      <c r="D3" s="2"/>
      <c r="E3" s="2"/>
      <c r="F3" s="2"/>
      <c r="G3" s="2"/>
      <c r="H3" s="2"/>
      <c r="I3" s="4"/>
      <c r="J3" s="2"/>
      <c r="K3" s="2"/>
      <c r="L3" s="2"/>
      <c r="M3" s="2"/>
      <c r="N3" s="2"/>
      <c r="O3" s="2"/>
      <c r="P3" s="2"/>
      <c r="Q3" s="2"/>
      <c r="R3" s="2"/>
    </row>
    <row r="4" spans="1:19" ht="89.25" customHeight="1">
      <c r="B4" s="343" t="s">
        <v>225</v>
      </c>
      <c r="C4" s="343"/>
      <c r="D4" s="343"/>
      <c r="E4" s="343"/>
      <c r="F4" s="343"/>
      <c r="G4" s="343"/>
      <c r="H4" s="343"/>
      <c r="I4" s="343"/>
      <c r="J4" s="343"/>
      <c r="K4" s="343"/>
      <c r="L4" s="343"/>
      <c r="M4" s="343"/>
      <c r="N4" s="343"/>
      <c r="O4" s="343"/>
      <c r="P4" s="343"/>
      <c r="Q4" s="343"/>
      <c r="R4" s="343"/>
      <c r="S4" s="343"/>
    </row>
    <row r="7" spans="1:19">
      <c r="B7" s="8" t="s">
        <v>84</v>
      </c>
      <c r="C7" s="11"/>
    </row>
    <row r="8" spans="1:19">
      <c r="B8" s="12" t="s">
        <v>153</v>
      </c>
      <c r="C8" s="11"/>
    </row>
    <row r="9" spans="1:19">
      <c r="B9" s="12" t="s">
        <v>226</v>
      </c>
    </row>
    <row r="10" spans="1:19">
      <c r="B10" s="12"/>
    </row>
    <row r="11" spans="1:19">
      <c r="B11" s="12" t="s">
        <v>227</v>
      </c>
    </row>
    <row r="12" spans="1:19">
      <c r="B12" s="12" t="s">
        <v>226</v>
      </c>
    </row>
    <row r="13" spans="1:19">
      <c r="B13" s="59"/>
    </row>
    <row r="14" spans="1:19">
      <c r="B14" s="344" t="s">
        <v>378</v>
      </c>
      <c r="C14" s="344"/>
      <c r="D14" s="344"/>
      <c r="E14" s="344"/>
      <c r="F14" s="344"/>
      <c r="G14" s="344"/>
      <c r="H14" s="344"/>
      <c r="I14" s="344"/>
      <c r="J14" s="344"/>
      <c r="K14" s="344"/>
      <c r="L14" s="344"/>
      <c r="M14" s="344"/>
      <c r="N14" s="344"/>
      <c r="O14" s="344"/>
      <c r="P14" s="344"/>
      <c r="Q14" s="344"/>
      <c r="R14" s="344"/>
      <c r="S14" s="344"/>
    </row>
    <row r="15" spans="1:19">
      <c r="B15" s="59"/>
    </row>
    <row r="16" spans="1:19">
      <c r="B16" s="221"/>
      <c r="C16" s="208"/>
      <c r="D16" s="208"/>
      <c r="E16" s="208"/>
      <c r="F16" s="208"/>
      <c r="G16" s="208"/>
      <c r="H16" s="208"/>
      <c r="I16" s="208"/>
      <c r="J16" s="208"/>
      <c r="K16" s="208"/>
      <c r="L16" s="208"/>
      <c r="M16" s="208"/>
      <c r="N16" s="208"/>
      <c r="O16" s="208"/>
      <c r="P16" s="208"/>
      <c r="Q16" s="208"/>
      <c r="R16" s="208"/>
      <c r="S16" s="208"/>
    </row>
    <row r="18" spans="2:5">
      <c r="B18" s="13" t="s">
        <v>57</v>
      </c>
    </row>
    <row r="20" spans="2:5">
      <c r="B20" s="1" t="s">
        <v>58</v>
      </c>
      <c r="C20" s="341">
        <v>44615</v>
      </c>
    </row>
    <row r="21" spans="2:5">
      <c r="B21" s="1" t="s">
        <v>424</v>
      </c>
      <c r="C21" s="14">
        <v>45170</v>
      </c>
      <c r="E21" s="13" t="s">
        <v>425</v>
      </c>
    </row>
    <row r="22" spans="2:5">
      <c r="C22" s="14"/>
      <c r="D22" s="15"/>
    </row>
    <row r="23" spans="2:5">
      <c r="C23" s="14"/>
    </row>
    <row r="24" spans="2:5">
      <c r="C24" s="14"/>
      <c r="D24" s="15"/>
    </row>
    <row r="26" spans="2:5">
      <c r="C26" s="14"/>
    </row>
    <row r="27" spans="2:5">
      <c r="C27" s="14"/>
    </row>
    <row r="28" spans="2:5">
      <c r="C28" s="14"/>
    </row>
  </sheetData>
  <mergeCells count="3">
    <mergeCell ref="B2:O2"/>
    <mergeCell ref="B4:S4"/>
    <mergeCell ref="B14:S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S19"/>
  <sheetViews>
    <sheetView workbookViewId="0"/>
  </sheetViews>
  <sheetFormatPr defaultColWidth="9" defaultRowHeight="12.4"/>
  <cols>
    <col min="1" max="1" width="1.64453125" style="2" customWidth="1"/>
    <col min="2" max="16384" width="9" style="2"/>
  </cols>
  <sheetData>
    <row r="2" spans="2:19" ht="42.75" customHeight="1">
      <c r="B2" s="342" t="s">
        <v>59</v>
      </c>
      <c r="C2" s="342"/>
      <c r="D2" s="342"/>
      <c r="E2" s="342"/>
      <c r="F2" s="342"/>
      <c r="G2" s="342"/>
      <c r="H2" s="342"/>
      <c r="I2" s="342"/>
      <c r="J2" s="342"/>
      <c r="K2" s="342"/>
      <c r="L2" s="342"/>
      <c r="M2" s="342"/>
      <c r="N2" s="342"/>
      <c r="O2" s="342"/>
    </row>
    <row r="5" spans="2:19" ht="17.649999999999999">
      <c r="B5" s="10" t="s">
        <v>56</v>
      </c>
      <c r="C5" s="5"/>
      <c r="D5" s="5"/>
      <c r="E5" s="5"/>
      <c r="F5" s="5"/>
      <c r="G5" s="5"/>
      <c r="H5" s="5"/>
      <c r="I5" s="5"/>
      <c r="J5" s="5"/>
      <c r="K5" s="5"/>
      <c r="L5" s="5"/>
      <c r="M5" s="5"/>
      <c r="N5" s="5"/>
      <c r="O5" s="5"/>
      <c r="P5" s="5"/>
      <c r="Q5" s="5"/>
      <c r="R5" s="5"/>
      <c r="S5" s="5"/>
    </row>
    <row r="6" spans="2:19" ht="13.5">
      <c r="B6" s="69"/>
      <c r="C6" s="69"/>
      <c r="D6" s="69"/>
      <c r="E6" s="69"/>
      <c r="F6" s="69"/>
      <c r="G6" s="69"/>
      <c r="H6" s="69"/>
      <c r="I6" s="69"/>
      <c r="J6" s="69"/>
      <c r="K6" s="69"/>
      <c r="L6" s="69"/>
      <c r="M6" s="69"/>
      <c r="N6" s="69"/>
      <c r="O6" s="69"/>
      <c r="P6" s="69"/>
      <c r="Q6" s="69"/>
      <c r="R6" s="69"/>
      <c r="S6" s="70"/>
    </row>
    <row r="7" spans="2:19">
      <c r="B7" s="345" t="s">
        <v>221</v>
      </c>
      <c r="C7" s="345"/>
      <c r="D7" s="345"/>
      <c r="E7" s="345"/>
      <c r="F7" s="345"/>
      <c r="G7" s="345"/>
      <c r="H7" s="345"/>
      <c r="I7" s="345"/>
      <c r="J7" s="345"/>
      <c r="K7" s="345"/>
      <c r="L7" s="345"/>
      <c r="M7" s="345"/>
      <c r="N7" s="345"/>
      <c r="O7" s="345"/>
      <c r="P7" s="345"/>
      <c r="Q7" s="345"/>
      <c r="R7" s="345"/>
      <c r="S7" s="345"/>
    </row>
    <row r="8" spans="2:19" ht="13.5">
      <c r="B8" s="219"/>
      <c r="C8" s="70"/>
      <c r="D8" s="70"/>
      <c r="E8" s="70"/>
      <c r="F8" s="70"/>
      <c r="G8" s="70"/>
      <c r="H8" s="70"/>
      <c r="I8" s="70"/>
      <c r="J8" s="70"/>
      <c r="K8" s="70"/>
      <c r="L8" s="70"/>
      <c r="M8" s="70"/>
      <c r="N8" s="70"/>
      <c r="O8" s="70"/>
      <c r="P8" s="70"/>
      <c r="Q8" s="70"/>
      <c r="R8" s="70"/>
      <c r="S8" s="70"/>
    </row>
    <row r="9" spans="2:19" s="8" customFormat="1">
      <c r="B9" s="345" t="s">
        <v>222</v>
      </c>
      <c r="C9" s="345"/>
      <c r="D9" s="345"/>
      <c r="E9" s="345"/>
      <c r="F9" s="345"/>
      <c r="G9" s="345"/>
      <c r="H9" s="345"/>
      <c r="I9" s="345"/>
      <c r="J9" s="345"/>
      <c r="K9" s="345"/>
      <c r="L9" s="345"/>
      <c r="M9" s="345"/>
      <c r="N9" s="345"/>
      <c r="O9" s="345"/>
      <c r="P9" s="345"/>
      <c r="Q9" s="345"/>
      <c r="R9" s="345"/>
      <c r="S9" s="345"/>
    </row>
    <row r="10" spans="2:19" s="8" customFormat="1" ht="13.5">
      <c r="B10" s="220"/>
      <c r="C10" s="70"/>
      <c r="D10" s="70"/>
      <c r="E10" s="70"/>
      <c r="F10" s="70"/>
      <c r="G10" s="70"/>
      <c r="H10" s="70"/>
      <c r="I10" s="70"/>
      <c r="J10" s="70"/>
      <c r="K10" s="70"/>
      <c r="L10" s="70"/>
      <c r="M10" s="70"/>
      <c r="N10" s="70"/>
      <c r="O10" s="70"/>
      <c r="P10" s="70"/>
      <c r="Q10" s="70"/>
      <c r="R10" s="70"/>
      <c r="S10" s="70"/>
    </row>
    <row r="11" spans="2:19" s="8" customFormat="1">
      <c r="B11" s="345" t="s">
        <v>223</v>
      </c>
      <c r="C11" s="345"/>
      <c r="D11" s="345"/>
      <c r="E11" s="345"/>
      <c r="F11" s="345"/>
      <c r="G11" s="345"/>
      <c r="H11" s="345"/>
      <c r="I11" s="345"/>
      <c r="J11" s="345"/>
      <c r="K11" s="345"/>
      <c r="L11" s="345"/>
      <c r="M11" s="345"/>
      <c r="N11" s="345"/>
      <c r="O11" s="345"/>
      <c r="P11" s="345"/>
      <c r="Q11" s="345"/>
      <c r="R11" s="345"/>
      <c r="S11" s="345"/>
    </row>
    <row r="12" spans="2:19" s="8" customFormat="1" ht="13.5">
      <c r="B12" s="220"/>
      <c r="C12" s="70"/>
      <c r="D12" s="70"/>
      <c r="E12" s="70"/>
      <c r="F12" s="70"/>
      <c r="G12" s="70"/>
      <c r="H12" s="70"/>
      <c r="I12" s="70"/>
      <c r="J12" s="70"/>
      <c r="K12" s="70"/>
      <c r="L12" s="70"/>
      <c r="M12" s="70"/>
      <c r="N12" s="70"/>
      <c r="O12" s="70"/>
      <c r="P12" s="70"/>
      <c r="Q12" s="70"/>
      <c r="R12" s="70"/>
      <c r="S12" s="70"/>
    </row>
    <row r="13" spans="2:19" s="8" customFormat="1">
      <c r="B13" s="345" t="s">
        <v>224</v>
      </c>
      <c r="C13" s="345"/>
      <c r="D13" s="345"/>
      <c r="E13" s="345"/>
      <c r="F13" s="345"/>
      <c r="G13" s="345"/>
      <c r="H13" s="345"/>
      <c r="I13" s="345"/>
      <c r="J13" s="345"/>
      <c r="K13" s="345"/>
      <c r="L13" s="345"/>
      <c r="M13" s="345"/>
      <c r="N13" s="345"/>
      <c r="O13" s="345"/>
      <c r="P13" s="345"/>
      <c r="Q13" s="345"/>
      <c r="R13" s="345"/>
      <c r="S13" s="345"/>
    </row>
    <row r="14" spans="2:19" s="8" customFormat="1" ht="13.5">
      <c r="B14" s="220"/>
      <c r="C14" s="70"/>
      <c r="D14" s="70"/>
      <c r="E14" s="70"/>
      <c r="F14" s="70"/>
      <c r="G14" s="70"/>
      <c r="H14" s="70"/>
      <c r="I14" s="70"/>
      <c r="J14" s="70"/>
      <c r="K14" s="70"/>
      <c r="L14" s="70"/>
      <c r="M14" s="70"/>
      <c r="N14" s="70"/>
      <c r="O14" s="70"/>
      <c r="P14" s="70"/>
      <c r="Q14" s="70"/>
      <c r="R14" s="70"/>
      <c r="S14" s="70"/>
    </row>
    <row r="15" spans="2:19" s="8" customFormat="1" ht="13.5">
      <c r="B15" s="72"/>
      <c r="C15" s="71"/>
      <c r="D15" s="70"/>
      <c r="E15" s="71"/>
      <c r="F15" s="71"/>
      <c r="G15" s="71"/>
      <c r="H15" s="71"/>
      <c r="I15" s="71"/>
      <c r="J15" s="71"/>
      <c r="K15" s="71"/>
      <c r="L15" s="71"/>
      <c r="M15" s="71"/>
      <c r="N15" s="71"/>
      <c r="O15" s="71"/>
      <c r="P15" s="71"/>
      <c r="Q15" s="70"/>
      <c r="R15" s="70"/>
      <c r="S15" s="70"/>
    </row>
    <row r="16" spans="2:19" s="8" customFormat="1"/>
    <row r="17" spans="2:2" s="8" customFormat="1">
      <c r="B17" s="9"/>
    </row>
    <row r="19" spans="2:2">
      <c r="B19" s="9"/>
    </row>
  </sheetData>
  <mergeCells count="5">
    <mergeCell ref="B2:O2"/>
    <mergeCell ref="B11:S11"/>
    <mergeCell ref="B9:S9"/>
    <mergeCell ref="B7:S7"/>
    <mergeCell ref="B13:S13"/>
  </mergeCells>
  <hyperlinks>
    <hyperlink ref="B7:S7" location="'Insect.flies (adulticides) i2=1'!A1" display="Insecticide (adulticide), specifically against flies" xr:uid="{00000000-0004-0000-0100-000000000000}"/>
    <hyperlink ref="B9:S9" location="'Insect.other (adulticides) i2=2'!A1" display="Insecticide (adulticide) against other insects and arthropods (bloodsucking pests) " xr:uid="{00000000-0004-0000-0100-000001000000}"/>
    <hyperlink ref="B11:S11" location="'Larvicide i2=3'!A1" display="Larvicide (larvae of flies) " xr:uid="{00000000-0004-0000-0100-000002000000}"/>
    <hyperlink ref="B13:S13" location="'Insect.other i2=4'!A1" display="Insecticides against other insects (not affecting livestock) " xr:uid="{00000000-0004-0000-0100-000003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95951-DF3F-45CC-91D2-2F597624A4FA}">
  <dimension ref="A1:DV476"/>
  <sheetViews>
    <sheetView zoomScaleNormal="100" workbookViewId="0"/>
  </sheetViews>
  <sheetFormatPr defaultColWidth="8.703125" defaultRowHeight="12.4"/>
  <cols>
    <col min="1" max="1" width="1.64453125" style="73" customWidth="1"/>
    <col min="2" max="2" width="50.64453125" style="79" customWidth="1"/>
    <col min="3" max="3" width="1.64453125" style="79" customWidth="1"/>
    <col min="4" max="4" width="35.64453125" style="79" customWidth="1"/>
    <col min="5" max="5" width="1.64453125" style="79" customWidth="1"/>
    <col min="6" max="6" width="77.64453125" style="79" customWidth="1"/>
    <col min="7" max="7" width="10.64453125" style="79" customWidth="1"/>
    <col min="8" max="8" width="15.64453125" style="79" customWidth="1"/>
    <col min="9" max="9" width="1.64453125" style="79" customWidth="1"/>
    <col min="10" max="10" width="15.64453125" style="79" customWidth="1"/>
    <col min="11" max="13" width="12.87890625" style="79" customWidth="1"/>
    <col min="14" max="14" width="12.87890625" style="168" customWidth="1"/>
    <col min="15" max="15" width="12.87890625" style="75" customWidth="1"/>
    <col min="16" max="30" width="12.87890625" style="73" customWidth="1"/>
    <col min="31" max="124" width="8.703125" style="73"/>
    <col min="125" max="16384" width="8.703125" style="79"/>
  </cols>
  <sheetData>
    <row r="1" spans="1:30" s="73" customFormat="1">
      <c r="N1" s="74"/>
      <c r="O1" s="75"/>
    </row>
    <row r="2" spans="1:30" ht="45.75" customHeight="1">
      <c r="A2" s="76"/>
      <c r="B2" s="354" t="s">
        <v>147</v>
      </c>
      <c r="C2" s="354"/>
      <c r="D2" s="354"/>
      <c r="E2" s="354"/>
      <c r="F2" s="354"/>
      <c r="G2" s="77"/>
      <c r="H2" s="77"/>
      <c r="I2" s="77"/>
      <c r="J2" s="77"/>
      <c r="K2" s="77"/>
      <c r="L2" s="77"/>
      <c r="M2" s="77"/>
      <c r="N2" s="78"/>
    </row>
    <row r="3" spans="1:30" ht="12.75">
      <c r="A3" s="76"/>
      <c r="B3" s="80"/>
      <c r="C3" s="80"/>
      <c r="D3" s="80"/>
      <c r="E3" s="80"/>
      <c r="F3" s="76"/>
      <c r="G3" s="76"/>
      <c r="H3" s="76"/>
      <c r="I3" s="76"/>
      <c r="J3" s="76"/>
      <c r="K3" s="76"/>
      <c r="L3" s="76"/>
      <c r="M3" s="76"/>
      <c r="N3" s="78"/>
    </row>
    <row r="4" spans="1:30" ht="17.649999999999999">
      <c r="A4" s="76"/>
      <c r="B4" s="355" t="s">
        <v>230</v>
      </c>
      <c r="C4" s="355"/>
      <c r="D4" s="355"/>
      <c r="E4" s="355"/>
      <c r="F4" s="355"/>
      <c r="G4" s="355"/>
      <c r="H4" s="355"/>
      <c r="I4" s="268"/>
      <c r="J4" s="81"/>
      <c r="K4" s="81"/>
      <c r="L4" s="81"/>
      <c r="M4" s="82"/>
      <c r="N4" s="82"/>
      <c r="O4" s="82"/>
      <c r="P4" s="82"/>
      <c r="Q4" s="82"/>
      <c r="R4" s="82"/>
      <c r="S4" s="82"/>
      <c r="T4" s="82"/>
      <c r="U4" s="82"/>
      <c r="V4" s="82"/>
      <c r="W4" s="82"/>
      <c r="X4" s="82"/>
      <c r="Y4" s="82"/>
      <c r="Z4" s="82"/>
      <c r="AA4" s="82"/>
      <c r="AB4" s="82"/>
      <c r="AC4" s="82"/>
      <c r="AD4" s="82"/>
    </row>
    <row r="5" spans="1:30" ht="14.65">
      <c r="A5" s="76"/>
      <c r="B5" s="83"/>
      <c r="C5" s="83"/>
      <c r="D5" s="83"/>
      <c r="E5" s="83"/>
      <c r="F5" s="84"/>
      <c r="G5" s="84"/>
      <c r="H5" s="84"/>
      <c r="I5" s="84"/>
      <c r="J5" s="84"/>
      <c r="K5" s="84"/>
      <c r="L5" s="84"/>
      <c r="M5" s="76"/>
      <c r="N5" s="76"/>
    </row>
    <row r="6" spans="1:30" s="73" customFormat="1" ht="14.25" customHeight="1">
      <c r="A6" s="76"/>
      <c r="B6" s="216" t="s">
        <v>138</v>
      </c>
      <c r="C6" s="67"/>
      <c r="D6" s="67"/>
      <c r="E6" s="67"/>
      <c r="F6" s="67"/>
      <c r="G6" s="67"/>
      <c r="H6" s="209"/>
      <c r="I6" s="209"/>
      <c r="J6" s="209"/>
      <c r="K6" s="85"/>
      <c r="L6" s="85"/>
      <c r="M6" s="85"/>
      <c r="N6" s="85"/>
      <c r="O6" s="75"/>
    </row>
    <row r="7" spans="1:30" s="73" customFormat="1" ht="14.25" customHeight="1">
      <c r="A7" s="76"/>
      <c r="B7" s="269" t="s">
        <v>139</v>
      </c>
      <c r="C7" s="209"/>
      <c r="D7" s="209"/>
      <c r="E7" s="209"/>
      <c r="F7" s="209"/>
      <c r="G7" s="209"/>
      <c r="H7" s="209"/>
      <c r="I7" s="209"/>
      <c r="J7" s="209"/>
      <c r="K7" s="85"/>
      <c r="L7" s="85"/>
      <c r="M7" s="85"/>
      <c r="N7" s="85"/>
      <c r="O7" s="75"/>
    </row>
    <row r="8" spans="1:30" s="73" customFormat="1" ht="14.25" customHeight="1">
      <c r="A8" s="76"/>
      <c r="B8" s="269" t="s">
        <v>50</v>
      </c>
      <c r="C8" s="209"/>
      <c r="D8" s="209"/>
      <c r="E8" s="209"/>
      <c r="F8" s="209"/>
      <c r="G8" s="209"/>
      <c r="H8" s="209"/>
      <c r="I8" s="209"/>
      <c r="J8" s="209"/>
      <c r="K8" s="85"/>
      <c r="L8" s="85"/>
      <c r="M8" s="85"/>
      <c r="N8" s="85"/>
      <c r="O8" s="75"/>
    </row>
    <row r="9" spans="1:30" s="73" customFormat="1" ht="14.25" customHeight="1">
      <c r="A9" s="76"/>
      <c r="B9" s="269" t="s">
        <v>140</v>
      </c>
      <c r="C9" s="209"/>
      <c r="D9" s="209"/>
      <c r="E9" s="209"/>
      <c r="F9" s="209"/>
      <c r="G9" s="209"/>
      <c r="H9" s="209"/>
      <c r="I9" s="209"/>
      <c r="J9" s="209"/>
      <c r="K9" s="85"/>
      <c r="L9" s="85"/>
      <c r="M9" s="85"/>
      <c r="N9" s="85"/>
      <c r="O9" s="75"/>
    </row>
    <row r="10" spans="1:30" s="73" customFormat="1" ht="14.25" customHeight="1">
      <c r="A10" s="76"/>
      <c r="B10" s="356" t="s">
        <v>141</v>
      </c>
      <c r="C10" s="356"/>
      <c r="D10" s="356"/>
      <c r="E10" s="356"/>
      <c r="F10" s="356"/>
      <c r="G10" s="356"/>
      <c r="H10" s="356"/>
      <c r="I10" s="269"/>
      <c r="J10" s="209"/>
      <c r="K10" s="85"/>
      <c r="L10" s="85"/>
      <c r="M10" s="85"/>
      <c r="N10" s="85"/>
      <c r="O10" s="75"/>
    </row>
    <row r="11" spans="1:30" s="73" customFormat="1" ht="14.25" customHeight="1">
      <c r="A11" s="76"/>
      <c r="B11" s="269" t="s">
        <v>219</v>
      </c>
      <c r="C11" s="86"/>
      <c r="D11" s="86"/>
      <c r="E11" s="86"/>
      <c r="F11" s="86"/>
      <c r="G11" s="86"/>
      <c r="H11" s="86"/>
      <c r="I11" s="86"/>
      <c r="J11" s="209"/>
      <c r="K11" s="85"/>
      <c r="L11" s="85"/>
      <c r="M11" s="85"/>
      <c r="N11" s="85"/>
      <c r="O11" s="75"/>
    </row>
    <row r="12" spans="1:30" s="73" customFormat="1" ht="14.25" customHeight="1">
      <c r="A12" s="76"/>
      <c r="B12" s="356" t="s">
        <v>142</v>
      </c>
      <c r="C12" s="356"/>
      <c r="D12" s="356"/>
      <c r="E12" s="356"/>
      <c r="F12" s="356"/>
      <c r="G12" s="356"/>
      <c r="H12" s="356"/>
      <c r="I12" s="269"/>
      <c r="J12" s="209"/>
      <c r="K12" s="85"/>
      <c r="L12" s="85"/>
      <c r="M12" s="85"/>
      <c r="N12" s="85"/>
      <c r="O12" s="75"/>
    </row>
    <row r="13" spans="1:30" s="73" customFormat="1" ht="14.25" customHeight="1">
      <c r="A13" s="76"/>
      <c r="B13" s="269" t="s">
        <v>220</v>
      </c>
      <c r="C13" s="86"/>
      <c r="D13" s="86"/>
      <c r="E13" s="86"/>
      <c r="F13" s="86"/>
      <c r="G13" s="86"/>
      <c r="H13" s="86"/>
      <c r="I13" s="86"/>
      <c r="J13" s="209"/>
      <c r="K13" s="85"/>
      <c r="L13" s="85"/>
      <c r="M13" s="85"/>
      <c r="N13" s="85"/>
      <c r="O13" s="75"/>
    </row>
    <row r="14" spans="1:30" s="73" customFormat="1" ht="14.25" customHeight="1">
      <c r="A14" s="76"/>
      <c r="B14" s="269" t="s">
        <v>143</v>
      </c>
      <c r="C14" s="86"/>
      <c r="D14" s="86"/>
      <c r="E14" s="86"/>
      <c r="F14" s="86"/>
      <c r="G14" s="86"/>
      <c r="H14" s="86"/>
      <c r="I14" s="86"/>
      <c r="J14" s="209"/>
      <c r="K14" s="85"/>
      <c r="L14" s="85"/>
      <c r="M14" s="85"/>
      <c r="N14" s="85"/>
      <c r="O14" s="75"/>
    </row>
    <row r="15" spans="1:30" s="73" customFormat="1">
      <c r="B15" s="270" t="s">
        <v>355</v>
      </c>
      <c r="N15" s="74"/>
      <c r="O15" s="75"/>
    </row>
    <row r="16" spans="1:30" s="73" customFormat="1" ht="14.25" customHeight="1">
      <c r="A16" s="76"/>
      <c r="B16" s="269"/>
      <c r="C16" s="86"/>
      <c r="D16" s="86"/>
      <c r="E16" s="86"/>
      <c r="F16" s="86"/>
      <c r="G16" s="86"/>
      <c r="H16" s="86"/>
      <c r="I16" s="86"/>
      <c r="J16" s="209"/>
      <c r="K16" s="85"/>
      <c r="L16" s="85"/>
      <c r="M16" s="85"/>
      <c r="N16" s="85"/>
      <c r="O16" s="75"/>
    </row>
    <row r="17" spans="1:126" s="88" customFormat="1" ht="13.5">
      <c r="A17" s="87"/>
      <c r="B17" s="89" t="s">
        <v>145</v>
      </c>
      <c r="C17" s="89"/>
      <c r="D17" s="90"/>
      <c r="E17" s="90"/>
      <c r="F17" s="90"/>
      <c r="G17" s="90"/>
      <c r="H17" s="91"/>
      <c r="I17" s="91"/>
      <c r="J17" s="91"/>
      <c r="K17" s="92"/>
      <c r="L17" s="92"/>
      <c r="M17" s="92"/>
      <c r="N17" s="92"/>
      <c r="O17" s="87"/>
      <c r="P17" s="87"/>
      <c r="Q17" s="87"/>
      <c r="R17" s="87"/>
    </row>
    <row r="18" spans="1:126" s="93" customFormat="1" ht="30.75" customHeight="1">
      <c r="B18" s="361" t="s">
        <v>144</v>
      </c>
      <c r="C18" s="361"/>
      <c r="D18" s="361"/>
      <c r="E18" s="361"/>
      <c r="F18" s="361"/>
      <c r="G18" s="361"/>
      <c r="H18" s="361"/>
      <c r="I18" s="361"/>
      <c r="J18" s="361"/>
      <c r="K18" s="94"/>
      <c r="L18" s="94"/>
      <c r="M18" s="94"/>
      <c r="N18" s="94"/>
      <c r="O18" s="95"/>
      <c r="P18" s="96"/>
    </row>
    <row r="19" spans="1:126" s="73" customFormat="1">
      <c r="A19" s="76"/>
      <c r="B19" s="76"/>
      <c r="C19" s="76"/>
      <c r="D19" s="76"/>
      <c r="E19" s="76"/>
      <c r="F19" s="76"/>
      <c r="G19" s="76"/>
      <c r="H19" s="76"/>
      <c r="I19" s="76"/>
      <c r="J19" s="76"/>
      <c r="K19" s="76"/>
      <c r="L19" s="76"/>
      <c r="M19" s="76"/>
      <c r="N19" s="78"/>
      <c r="O19" s="75"/>
    </row>
    <row r="20" spans="1:126" s="73" customFormat="1">
      <c r="A20" s="76"/>
      <c r="B20" s="283" t="s">
        <v>358</v>
      </c>
      <c r="C20" s="283"/>
      <c r="D20" s="283"/>
      <c r="E20" s="283"/>
      <c r="F20" s="97"/>
      <c r="G20" s="97"/>
      <c r="H20" s="97"/>
      <c r="I20" s="97"/>
      <c r="J20" s="97"/>
      <c r="K20" s="76"/>
      <c r="L20" s="76"/>
      <c r="M20" s="76"/>
      <c r="N20" s="78"/>
      <c r="O20" s="75"/>
      <c r="DU20" s="79"/>
      <c r="DV20" s="79"/>
    </row>
    <row r="21" spans="1:126" s="73" customFormat="1" ht="13.5">
      <c r="A21" s="76"/>
      <c r="B21" s="97" t="s">
        <v>55</v>
      </c>
      <c r="C21" s="97"/>
      <c r="D21" s="97"/>
      <c r="E21" s="97"/>
      <c r="F21" s="97"/>
      <c r="G21" s="97"/>
      <c r="H21" s="97"/>
      <c r="I21" s="97"/>
      <c r="J21" s="97"/>
      <c r="K21" s="92"/>
      <c r="L21" s="98"/>
      <c r="M21" s="98"/>
      <c r="N21" s="98"/>
      <c r="O21" s="99"/>
      <c r="P21" s="76"/>
      <c r="Q21" s="76"/>
      <c r="R21" s="76"/>
      <c r="S21" s="76"/>
      <c r="T21" s="76"/>
      <c r="U21" s="76"/>
      <c r="V21" s="76"/>
      <c r="W21" s="76"/>
      <c r="X21" s="76"/>
      <c r="DU21" s="79"/>
      <c r="DV21" s="79"/>
    </row>
    <row r="22" spans="1:126" s="73" customFormat="1" ht="13.5">
      <c r="A22" s="76"/>
      <c r="B22" s="357" t="s">
        <v>357</v>
      </c>
      <c r="C22" s="358"/>
      <c r="D22" s="358"/>
      <c r="E22" s="358"/>
      <c r="F22" s="358"/>
      <c r="G22" s="358"/>
      <c r="H22" s="358"/>
      <c r="I22" s="284"/>
      <c r="J22" s="284"/>
      <c r="K22" s="92"/>
      <c r="L22" s="100"/>
      <c r="M22" s="100"/>
      <c r="N22" s="100"/>
      <c r="O22" s="99"/>
      <c r="P22" s="76"/>
      <c r="Q22" s="76"/>
      <c r="R22" s="76"/>
      <c r="S22" s="76"/>
      <c r="T22" s="76"/>
      <c r="U22" s="76"/>
      <c r="V22" s="76"/>
      <c r="W22" s="76"/>
      <c r="X22" s="76"/>
      <c r="DU22" s="79"/>
      <c r="DV22" s="79"/>
    </row>
    <row r="23" spans="1:126" s="73" customFormat="1" ht="27" customHeight="1">
      <c r="A23" s="76"/>
      <c r="B23" s="359" t="s">
        <v>389</v>
      </c>
      <c r="C23" s="360"/>
      <c r="D23" s="360"/>
      <c r="E23" s="360"/>
      <c r="F23" s="360"/>
      <c r="G23" s="360"/>
      <c r="H23" s="360"/>
      <c r="I23" s="360"/>
      <c r="J23" s="360"/>
      <c r="K23" s="92"/>
      <c r="L23" s="100"/>
      <c r="M23" s="100"/>
      <c r="N23" s="100"/>
      <c r="O23" s="99"/>
      <c r="P23" s="76"/>
      <c r="Q23" s="76"/>
      <c r="R23" s="76"/>
      <c r="S23" s="76"/>
      <c r="T23" s="76"/>
      <c r="U23" s="76"/>
      <c r="V23" s="76"/>
      <c r="W23" s="76"/>
      <c r="X23" s="76"/>
      <c r="DU23" s="79"/>
      <c r="DV23" s="79"/>
    </row>
    <row r="24" spans="1:126" s="73" customFormat="1" ht="158.25" customHeight="1">
      <c r="A24" s="76"/>
      <c r="B24" s="349" t="s">
        <v>388</v>
      </c>
      <c r="C24" s="350"/>
      <c r="D24" s="350"/>
      <c r="E24" s="350"/>
      <c r="F24" s="350"/>
      <c r="G24" s="350"/>
      <c r="H24" s="350"/>
      <c r="I24" s="350"/>
      <c r="J24" s="350"/>
      <c r="K24" s="92"/>
      <c r="L24" s="100"/>
      <c r="M24" s="100"/>
      <c r="N24" s="100"/>
      <c r="O24" s="99"/>
      <c r="P24" s="76"/>
      <c r="Q24" s="76"/>
      <c r="R24" s="76"/>
      <c r="S24" s="76"/>
      <c r="T24" s="76"/>
      <c r="U24" s="76"/>
      <c r="V24" s="76"/>
      <c r="W24" s="76"/>
      <c r="X24" s="76"/>
      <c r="DU24" s="79"/>
      <c r="DV24" s="79"/>
    </row>
    <row r="25" spans="1:126" s="73" customFormat="1" ht="13.5">
      <c r="A25" s="76"/>
      <c r="B25" s="285" t="s">
        <v>359</v>
      </c>
      <c r="C25" s="258"/>
      <c r="D25" s="258"/>
      <c r="E25" s="258"/>
      <c r="F25" s="258"/>
      <c r="G25" s="258"/>
      <c r="H25" s="258"/>
      <c r="I25" s="258"/>
      <c r="J25" s="258"/>
      <c r="K25" s="92"/>
      <c r="L25" s="98"/>
      <c r="M25" s="98"/>
      <c r="N25" s="98"/>
      <c r="O25" s="99"/>
      <c r="P25" s="76"/>
      <c r="Q25" s="76"/>
      <c r="R25" s="76"/>
      <c r="S25" s="76"/>
      <c r="T25" s="76"/>
      <c r="U25" s="76"/>
      <c r="V25" s="76"/>
      <c r="W25" s="76"/>
      <c r="X25" s="76"/>
      <c r="DU25" s="79"/>
      <c r="DV25" s="79"/>
    </row>
    <row r="26" spans="1:126" s="73" customFormat="1" ht="13.5">
      <c r="A26" s="76"/>
      <c r="B26" s="285" t="s">
        <v>360</v>
      </c>
      <c r="C26" s="97"/>
      <c r="D26" s="97"/>
      <c r="E26" s="97"/>
      <c r="F26" s="97"/>
      <c r="G26" s="97"/>
      <c r="H26" s="97"/>
      <c r="I26" s="97"/>
      <c r="J26" s="97"/>
      <c r="K26" s="92"/>
      <c r="L26" s="98"/>
      <c r="M26" s="98"/>
      <c r="N26" s="98"/>
      <c r="O26" s="99"/>
      <c r="P26" s="76"/>
      <c r="Q26" s="76"/>
      <c r="R26" s="76"/>
      <c r="S26" s="76"/>
      <c r="T26" s="76"/>
      <c r="U26" s="76"/>
      <c r="V26" s="76"/>
      <c r="W26" s="76"/>
      <c r="X26" s="76"/>
      <c r="DU26" s="79"/>
      <c r="DV26" s="79"/>
    </row>
    <row r="27" spans="1:126" s="73" customFormat="1" ht="30" customHeight="1">
      <c r="A27" s="76"/>
      <c r="B27" s="351" t="s">
        <v>370</v>
      </c>
      <c r="C27" s="352"/>
      <c r="D27" s="352"/>
      <c r="E27" s="352"/>
      <c r="F27" s="352"/>
      <c r="G27" s="352"/>
      <c r="H27" s="352"/>
      <c r="I27" s="352"/>
      <c r="J27" s="352"/>
      <c r="K27" s="92"/>
      <c r="L27" s="98"/>
      <c r="M27" s="98"/>
      <c r="N27" s="98"/>
      <c r="O27" s="99"/>
      <c r="P27" s="76"/>
      <c r="Q27" s="76"/>
      <c r="R27" s="76"/>
      <c r="S27" s="76"/>
      <c r="T27" s="76"/>
      <c r="U27" s="76"/>
      <c r="V27" s="76"/>
      <c r="W27" s="76"/>
      <c r="X27" s="76"/>
      <c r="DU27" s="79"/>
      <c r="DV27" s="79"/>
    </row>
    <row r="28" spans="1:126" s="73" customFormat="1" ht="13.5">
      <c r="A28" s="76"/>
      <c r="B28" s="285" t="s">
        <v>361</v>
      </c>
      <c r="C28" s="258"/>
      <c r="D28" s="258"/>
      <c r="E28" s="258"/>
      <c r="F28" s="258"/>
      <c r="G28" s="258"/>
      <c r="H28" s="258"/>
      <c r="I28" s="258"/>
      <c r="J28" s="258"/>
      <c r="K28" s="92"/>
      <c r="L28" s="98"/>
      <c r="M28" s="98"/>
      <c r="N28" s="98"/>
      <c r="O28" s="99"/>
      <c r="P28" s="76"/>
      <c r="Q28" s="76"/>
      <c r="R28" s="76"/>
      <c r="S28" s="76"/>
      <c r="T28" s="76"/>
      <c r="U28" s="76"/>
      <c r="V28" s="76"/>
      <c r="W28" s="76"/>
      <c r="X28" s="76"/>
      <c r="DU28" s="79"/>
      <c r="DV28" s="79"/>
    </row>
    <row r="29" spans="1:126" s="73" customFormat="1" ht="24" customHeight="1">
      <c r="A29" s="76"/>
      <c r="B29" s="97" t="s">
        <v>128</v>
      </c>
      <c r="C29" s="258"/>
      <c r="D29" s="258"/>
      <c r="E29" s="258"/>
      <c r="F29" s="258"/>
      <c r="G29" s="258"/>
      <c r="H29" s="258"/>
      <c r="I29" s="258"/>
      <c r="J29" s="258"/>
      <c r="K29" s="92"/>
      <c r="L29" s="98"/>
      <c r="M29" s="98"/>
      <c r="N29" s="98"/>
      <c r="O29" s="99"/>
      <c r="P29" s="76"/>
      <c r="Q29" s="76"/>
      <c r="R29" s="76"/>
      <c r="S29" s="76"/>
      <c r="T29" s="76"/>
      <c r="U29" s="76"/>
      <c r="V29" s="76"/>
      <c r="W29" s="76"/>
      <c r="X29" s="76"/>
      <c r="DU29" s="79"/>
      <c r="DV29" s="79"/>
    </row>
    <row r="30" spans="1:126" s="73" customFormat="1">
      <c r="A30" s="76"/>
      <c r="B30" s="101"/>
      <c r="C30" s="101"/>
      <c r="D30" s="101"/>
      <c r="E30" s="101"/>
      <c r="F30" s="76"/>
      <c r="G30" s="76"/>
      <c r="H30" s="76"/>
      <c r="I30" s="76"/>
      <c r="J30" s="76"/>
      <c r="K30" s="76"/>
      <c r="L30" s="102"/>
      <c r="M30" s="102"/>
      <c r="N30" s="78"/>
      <c r="O30" s="75"/>
    </row>
    <row r="31" spans="1:126" ht="14.65">
      <c r="A31" s="76"/>
      <c r="B31" s="103" t="s">
        <v>0</v>
      </c>
      <c r="C31" s="103"/>
      <c r="D31" s="103"/>
      <c r="E31" s="103"/>
      <c r="F31" s="104"/>
      <c r="G31" s="104"/>
      <c r="H31" s="104"/>
      <c r="I31" s="104"/>
      <c r="J31" s="104"/>
      <c r="K31" s="104"/>
      <c r="L31" s="104"/>
      <c r="M31" s="104"/>
      <c r="N31" s="105"/>
      <c r="O31" s="105"/>
      <c r="P31" s="105"/>
      <c r="Q31" s="105"/>
      <c r="R31" s="105"/>
      <c r="S31" s="105"/>
      <c r="T31" s="105"/>
      <c r="U31" s="105"/>
      <c r="V31" s="105"/>
      <c r="W31" s="105"/>
      <c r="X31" s="105"/>
      <c r="Y31" s="105"/>
      <c r="Z31" s="105"/>
      <c r="AA31" s="105"/>
      <c r="AB31" s="105"/>
      <c r="AC31" s="105"/>
      <c r="AD31" s="105"/>
    </row>
    <row r="32" spans="1:126">
      <c r="A32" s="76"/>
      <c r="B32" s="106"/>
      <c r="C32" s="106"/>
      <c r="D32" s="106"/>
      <c r="E32" s="106"/>
      <c r="F32" s="106"/>
      <c r="G32" s="106"/>
      <c r="H32" s="106"/>
      <c r="I32" s="106"/>
      <c r="J32" s="106"/>
      <c r="K32" s="106"/>
      <c r="L32" s="106"/>
      <c r="M32" s="106"/>
      <c r="N32" s="107"/>
      <c r="O32" s="108"/>
      <c r="P32" s="109"/>
      <c r="Q32" s="109"/>
      <c r="R32" s="109"/>
      <c r="S32" s="109"/>
      <c r="T32" s="109"/>
      <c r="U32" s="109"/>
      <c r="V32" s="109"/>
      <c r="W32" s="109"/>
      <c r="X32" s="109"/>
      <c r="Y32" s="109"/>
      <c r="Z32" s="109"/>
      <c r="AA32" s="109"/>
      <c r="AB32" s="109"/>
      <c r="AC32" s="109"/>
      <c r="AD32" s="109"/>
    </row>
    <row r="33" spans="1:126" s="73" customFormat="1" ht="13.9">
      <c r="A33" s="76"/>
      <c r="B33" s="110" t="s">
        <v>2</v>
      </c>
      <c r="C33" s="110"/>
      <c r="D33" s="111" t="s">
        <v>4</v>
      </c>
      <c r="E33" s="111"/>
      <c r="F33" s="111" t="s">
        <v>9</v>
      </c>
      <c r="G33" s="112" t="s">
        <v>11</v>
      </c>
      <c r="H33" s="112" t="s">
        <v>3</v>
      </c>
      <c r="I33" s="112"/>
      <c r="J33" s="112" t="s">
        <v>7</v>
      </c>
      <c r="K33" s="109"/>
      <c r="L33" s="109"/>
      <c r="M33" s="109"/>
      <c r="N33" s="113"/>
      <c r="O33" s="108"/>
      <c r="P33" s="109"/>
      <c r="Q33" s="109"/>
      <c r="R33" s="109"/>
      <c r="S33" s="109"/>
      <c r="T33" s="109"/>
      <c r="U33" s="109"/>
      <c r="V33" s="109"/>
      <c r="W33" s="109"/>
      <c r="X33" s="109"/>
      <c r="Y33" s="109"/>
      <c r="Z33" s="109"/>
      <c r="AA33" s="109"/>
      <c r="AB33" s="109"/>
      <c r="AC33" s="109"/>
      <c r="AD33" s="109"/>
    </row>
    <row r="34" spans="1:126" s="73" customFormat="1">
      <c r="A34" s="76"/>
      <c r="B34" s="114"/>
      <c r="C34" s="114"/>
      <c r="D34" s="106"/>
      <c r="E34" s="106"/>
      <c r="F34" s="337"/>
      <c r="G34" s="106"/>
      <c r="H34" s="106"/>
      <c r="I34" s="106"/>
      <c r="J34" s="107"/>
      <c r="K34" s="109"/>
      <c r="L34" s="109"/>
      <c r="M34" s="109"/>
      <c r="N34" s="113"/>
      <c r="O34" s="108"/>
      <c r="P34" s="109"/>
      <c r="Q34" s="109"/>
      <c r="R34" s="109"/>
      <c r="S34" s="109"/>
      <c r="T34" s="109"/>
      <c r="U34" s="109"/>
      <c r="V34" s="109"/>
      <c r="W34" s="109"/>
      <c r="X34" s="109"/>
      <c r="Y34" s="109"/>
      <c r="Z34" s="109"/>
      <c r="AA34" s="109"/>
      <c r="AB34" s="109"/>
      <c r="AC34" s="109"/>
      <c r="AD34" s="109"/>
    </row>
    <row r="35" spans="1:126" s="73" customFormat="1" ht="14.65">
      <c r="A35" s="76"/>
      <c r="B35" s="353" t="s">
        <v>150</v>
      </c>
      <c r="C35" s="353"/>
      <c r="D35" s="353"/>
      <c r="E35" s="353"/>
      <c r="F35" s="353"/>
      <c r="G35" s="353"/>
      <c r="H35" s="353"/>
      <c r="I35" s="353"/>
      <c r="J35" s="353"/>
      <c r="K35" s="109"/>
      <c r="L35" s="115"/>
      <c r="M35" s="115"/>
      <c r="N35" s="107"/>
      <c r="O35" s="108"/>
      <c r="P35" s="109"/>
      <c r="Q35" s="109"/>
      <c r="R35" s="109"/>
      <c r="S35" s="109"/>
      <c r="T35" s="109"/>
      <c r="U35" s="109"/>
      <c r="V35" s="109"/>
      <c r="W35" s="109"/>
      <c r="X35" s="109"/>
      <c r="Y35" s="109"/>
      <c r="Z35" s="109"/>
      <c r="AA35" s="109"/>
      <c r="AB35" s="109"/>
      <c r="AC35" s="109"/>
      <c r="AD35" s="109"/>
    </row>
    <row r="36" spans="1:126" s="73" customFormat="1" ht="12.75" thickBot="1">
      <c r="A36" s="76"/>
      <c r="B36" s="116"/>
      <c r="C36" s="116"/>
      <c r="D36" s="116"/>
      <c r="E36" s="116"/>
      <c r="F36" s="106"/>
      <c r="G36" s="106"/>
      <c r="H36" s="106"/>
      <c r="I36" s="106"/>
      <c r="J36" s="106"/>
      <c r="K36" s="109"/>
      <c r="L36" s="115"/>
      <c r="M36" s="115"/>
      <c r="N36" s="107"/>
      <c r="O36" s="108"/>
      <c r="P36" s="109"/>
      <c r="Q36" s="109"/>
      <c r="R36" s="109"/>
      <c r="S36" s="109"/>
      <c r="T36" s="109"/>
      <c r="U36" s="109"/>
      <c r="V36" s="109"/>
      <c r="W36" s="109"/>
      <c r="X36" s="109"/>
      <c r="Y36" s="109"/>
      <c r="Z36" s="109"/>
      <c r="AA36" s="109"/>
      <c r="AB36" s="109"/>
      <c r="AC36" s="109"/>
      <c r="AD36" s="109"/>
    </row>
    <row r="37" spans="1:126" s="73" customFormat="1" ht="32.25" thickTop="1" thickBot="1">
      <c r="B37" s="116" t="s">
        <v>356</v>
      </c>
      <c r="C37" s="116"/>
      <c r="D37" s="107" t="s">
        <v>105</v>
      </c>
      <c r="E37" s="107"/>
      <c r="F37" s="117" t="s">
        <v>386</v>
      </c>
      <c r="G37" s="115" t="s">
        <v>65</v>
      </c>
      <c r="H37" s="115" t="s">
        <v>5</v>
      </c>
      <c r="I37" s="115"/>
      <c r="J37" s="171" t="s">
        <v>62</v>
      </c>
      <c r="K37" s="109"/>
      <c r="L37" s="115"/>
      <c r="M37" s="115"/>
      <c r="N37" s="109"/>
      <c r="O37" s="108"/>
      <c r="P37" s="109"/>
      <c r="Q37" s="109"/>
      <c r="R37" s="109"/>
      <c r="S37" s="109"/>
      <c r="T37" s="109"/>
      <c r="U37" s="109"/>
      <c r="V37" s="109"/>
      <c r="W37" s="109"/>
      <c r="X37" s="109"/>
      <c r="Y37" s="109"/>
      <c r="Z37" s="109"/>
      <c r="AA37" s="109"/>
      <c r="AB37" s="109"/>
      <c r="AC37" s="109"/>
      <c r="AD37" s="109"/>
    </row>
    <row r="38" spans="1:126" s="73" customFormat="1" ht="13.15" thickTop="1" thickBot="1">
      <c r="B38" s="116"/>
      <c r="C38" s="116"/>
      <c r="D38" s="107"/>
      <c r="E38" s="107"/>
      <c r="F38" s="117"/>
      <c r="G38" s="115"/>
      <c r="H38" s="115"/>
      <c r="I38" s="115"/>
      <c r="J38" s="106"/>
      <c r="K38" s="109"/>
      <c r="L38" s="115"/>
      <c r="M38" s="115"/>
      <c r="N38" s="109"/>
      <c r="O38" s="108"/>
      <c r="P38" s="109"/>
      <c r="Q38" s="109"/>
      <c r="R38" s="109"/>
      <c r="S38" s="109"/>
      <c r="T38" s="109"/>
      <c r="U38" s="109"/>
      <c r="V38" s="109"/>
      <c r="W38" s="109"/>
      <c r="X38" s="109"/>
      <c r="Y38" s="109"/>
      <c r="Z38" s="109"/>
      <c r="AA38" s="109"/>
      <c r="AB38" s="109"/>
      <c r="AC38" s="109"/>
      <c r="AD38" s="109"/>
    </row>
    <row r="39" spans="1:126" s="73" customFormat="1" ht="46.5" customHeight="1" thickTop="1" thickBot="1">
      <c r="B39" s="122" t="s">
        <v>338</v>
      </c>
      <c r="C39" s="129"/>
      <c r="D39" s="129" t="s">
        <v>339</v>
      </c>
      <c r="E39" s="129"/>
      <c r="F39" s="272" t="s">
        <v>419</v>
      </c>
      <c r="G39" s="115" t="s">
        <v>6</v>
      </c>
      <c r="H39" s="171" t="s">
        <v>235</v>
      </c>
      <c r="I39" s="115"/>
      <c r="J39" s="118"/>
      <c r="K39" s="109"/>
      <c r="L39" s="115"/>
      <c r="M39" s="115"/>
      <c r="N39" s="109"/>
      <c r="O39" s="108"/>
      <c r="P39" s="109"/>
      <c r="Q39" s="109"/>
      <c r="R39" s="109"/>
      <c r="S39" s="109"/>
      <c r="T39" s="109"/>
      <c r="U39" s="109"/>
      <c r="V39" s="109"/>
      <c r="W39" s="109"/>
      <c r="X39" s="109"/>
      <c r="Y39" s="109"/>
      <c r="Z39" s="109"/>
      <c r="AA39" s="109"/>
      <c r="AB39" s="109"/>
      <c r="AC39" s="109"/>
      <c r="AD39" s="109"/>
    </row>
    <row r="40" spans="1:126" s="73" customFormat="1" ht="13.15" thickTop="1" thickBot="1">
      <c r="B40" s="271"/>
      <c r="C40" s="271"/>
      <c r="D40" s="271"/>
      <c r="E40" s="271"/>
      <c r="F40" s="271"/>
      <c r="G40" s="115"/>
      <c r="H40" s="115"/>
      <c r="I40" s="115"/>
      <c r="J40" s="115"/>
      <c r="K40" s="109"/>
      <c r="L40" s="115"/>
      <c r="M40" s="115"/>
      <c r="N40" s="109"/>
      <c r="O40" s="108"/>
      <c r="P40" s="109"/>
      <c r="Q40" s="109"/>
      <c r="R40" s="109"/>
      <c r="S40" s="109"/>
      <c r="T40" s="109"/>
      <c r="U40" s="109"/>
      <c r="V40" s="109"/>
      <c r="W40" s="109"/>
      <c r="X40" s="109"/>
      <c r="Y40" s="109"/>
      <c r="Z40" s="109"/>
      <c r="AA40" s="109"/>
      <c r="AB40" s="109"/>
      <c r="AC40" s="109"/>
      <c r="AD40" s="109"/>
    </row>
    <row r="41" spans="1:126" s="73" customFormat="1">
      <c r="A41" s="76"/>
      <c r="B41" s="238"/>
      <c r="C41" s="239"/>
      <c r="D41" s="239"/>
      <c r="E41" s="239"/>
      <c r="F41" s="240"/>
      <c r="G41" s="240"/>
      <c r="H41" s="240"/>
      <c r="I41" s="240"/>
      <c r="J41" s="240"/>
      <c r="K41" s="241"/>
      <c r="L41" s="115"/>
      <c r="M41" s="115"/>
      <c r="N41" s="107"/>
      <c r="O41" s="108"/>
      <c r="P41" s="109"/>
      <c r="Q41" s="109"/>
      <c r="R41" s="109"/>
      <c r="S41" s="109"/>
      <c r="T41" s="109"/>
      <c r="U41" s="109"/>
      <c r="V41" s="109"/>
      <c r="W41" s="109"/>
      <c r="X41" s="109"/>
      <c r="Y41" s="109"/>
      <c r="Z41" s="109"/>
      <c r="AA41" s="109"/>
      <c r="AB41" s="109"/>
      <c r="AC41" s="109"/>
      <c r="AD41" s="109"/>
    </row>
    <row r="42" spans="1:126" s="73" customFormat="1" ht="18" customHeight="1">
      <c r="A42" s="76"/>
      <c r="B42" s="274" t="s">
        <v>420</v>
      </c>
      <c r="C42" s="116"/>
      <c r="D42" s="116"/>
      <c r="E42" s="116"/>
      <c r="F42" s="106"/>
      <c r="G42" s="106"/>
      <c r="H42" s="106"/>
      <c r="I42" s="106"/>
      <c r="J42" s="106"/>
      <c r="K42" s="244"/>
      <c r="L42" s="115"/>
      <c r="M42" s="115"/>
      <c r="N42" s="107"/>
      <c r="O42" s="108"/>
      <c r="P42" s="109"/>
      <c r="Q42" s="109"/>
      <c r="R42" s="109"/>
      <c r="S42" s="109"/>
      <c r="T42" s="109"/>
      <c r="U42" s="109"/>
      <c r="V42" s="109"/>
      <c r="W42" s="109"/>
      <c r="X42" s="109"/>
      <c r="Y42" s="109"/>
      <c r="Z42" s="109"/>
      <c r="AA42" s="109"/>
      <c r="AB42" s="109"/>
      <c r="AC42" s="109"/>
      <c r="AD42" s="109"/>
    </row>
    <row r="43" spans="1:126" s="73" customFormat="1" ht="12.75" thickBot="1">
      <c r="A43" s="76"/>
      <c r="B43" s="273"/>
      <c r="C43" s="116"/>
      <c r="D43" s="116"/>
      <c r="E43" s="116"/>
      <c r="F43" s="106"/>
      <c r="G43" s="106"/>
      <c r="H43" s="106"/>
      <c r="I43" s="106"/>
      <c r="J43" s="106"/>
      <c r="K43" s="244"/>
      <c r="L43" s="115"/>
      <c r="M43" s="115"/>
      <c r="N43" s="107"/>
      <c r="O43" s="108"/>
      <c r="P43" s="109"/>
      <c r="Q43" s="109"/>
      <c r="R43" s="109"/>
      <c r="S43" s="109"/>
      <c r="T43" s="109"/>
      <c r="U43" s="109"/>
      <c r="V43" s="109"/>
      <c r="W43" s="109"/>
      <c r="X43" s="109"/>
      <c r="Y43" s="109"/>
      <c r="Z43" s="109"/>
      <c r="AA43" s="109"/>
      <c r="AB43" s="109"/>
      <c r="AC43" s="109"/>
      <c r="AD43" s="109"/>
    </row>
    <row r="44" spans="1:126" ht="27" thickTop="1" thickBot="1">
      <c r="A44" s="76"/>
      <c r="B44" s="334" t="s">
        <v>342</v>
      </c>
      <c r="C44" s="122"/>
      <c r="D44" s="129" t="s">
        <v>195</v>
      </c>
      <c r="E44" s="129"/>
      <c r="F44" s="122" t="s">
        <v>238</v>
      </c>
      <c r="G44" s="124" t="s">
        <v>6</v>
      </c>
      <c r="H44" s="171" t="s">
        <v>235</v>
      </c>
      <c r="I44" s="124"/>
      <c r="J44" s="118"/>
      <c r="K44" s="243"/>
      <c r="L44" s="109"/>
      <c r="M44" s="109"/>
      <c r="N44" s="113"/>
      <c r="O44" s="108"/>
      <c r="P44" s="109"/>
      <c r="Q44" s="109"/>
      <c r="R44" s="109"/>
      <c r="S44" s="109"/>
      <c r="T44" s="109"/>
      <c r="U44" s="109"/>
      <c r="V44" s="109"/>
      <c r="W44" s="109"/>
      <c r="X44" s="109"/>
      <c r="Y44" s="109"/>
      <c r="Z44" s="109"/>
      <c r="AA44" s="109"/>
      <c r="AB44" s="109"/>
      <c r="AC44" s="109"/>
      <c r="AD44" s="109"/>
    </row>
    <row r="45" spans="1:126" ht="12.75" thickTop="1">
      <c r="A45" s="76"/>
      <c r="B45" s="334"/>
      <c r="C45" s="122"/>
      <c r="D45" s="129"/>
      <c r="E45" s="129"/>
      <c r="F45" s="122"/>
      <c r="G45" s="124"/>
      <c r="H45" s="124"/>
      <c r="I45" s="124"/>
      <c r="J45" s="124"/>
      <c r="K45" s="243"/>
      <c r="L45" s="109"/>
      <c r="M45" s="109"/>
      <c r="N45" s="113"/>
      <c r="O45" s="108"/>
      <c r="P45" s="109"/>
      <c r="Q45" s="109"/>
      <c r="R45" s="109"/>
      <c r="S45" s="109"/>
      <c r="T45" s="109"/>
      <c r="U45" s="109"/>
      <c r="V45" s="109"/>
      <c r="W45" s="109"/>
      <c r="X45" s="109"/>
      <c r="Y45" s="109"/>
      <c r="Z45" s="109"/>
      <c r="AA45" s="109"/>
      <c r="AB45" s="109"/>
      <c r="AC45" s="109"/>
      <c r="AD45" s="109"/>
    </row>
    <row r="46" spans="1:126" s="73" customFormat="1" ht="24.75">
      <c r="B46" s="334" t="s">
        <v>239</v>
      </c>
      <c r="C46" s="117"/>
      <c r="D46" s="117" t="s">
        <v>240</v>
      </c>
      <c r="E46" s="117"/>
      <c r="F46" s="122" t="s">
        <v>340</v>
      </c>
      <c r="G46" s="124" t="s">
        <v>6</v>
      </c>
      <c r="H46" s="115" t="s">
        <v>5</v>
      </c>
      <c r="I46" s="115"/>
      <c r="J46" s="118"/>
      <c r="K46" s="244"/>
      <c r="L46" s="115"/>
      <c r="M46" s="115"/>
      <c r="N46" s="109"/>
      <c r="O46" s="108"/>
      <c r="P46" s="109"/>
      <c r="Q46" s="109"/>
      <c r="R46" s="109"/>
      <c r="S46" s="109"/>
      <c r="T46" s="109"/>
      <c r="U46" s="109"/>
      <c r="V46" s="109"/>
      <c r="W46" s="109"/>
      <c r="X46" s="109"/>
      <c r="Y46" s="109"/>
      <c r="Z46" s="109"/>
      <c r="AA46" s="109"/>
      <c r="AB46" s="109"/>
      <c r="AC46" s="109"/>
      <c r="AD46" s="109"/>
    </row>
    <row r="47" spans="1:126" s="73" customFormat="1">
      <c r="A47" s="76"/>
      <c r="B47" s="335"/>
      <c r="C47" s="116"/>
      <c r="D47" s="116"/>
      <c r="E47" s="116"/>
      <c r="F47" s="106"/>
      <c r="G47" s="106"/>
      <c r="H47" s="106"/>
      <c r="I47" s="106"/>
      <c r="J47" s="106"/>
      <c r="K47" s="244"/>
      <c r="L47" s="115"/>
      <c r="M47" s="115"/>
      <c r="N47" s="107"/>
      <c r="O47" s="108"/>
      <c r="P47" s="109"/>
      <c r="Q47" s="109"/>
      <c r="R47" s="109"/>
      <c r="S47" s="109"/>
      <c r="T47" s="109"/>
      <c r="U47" s="109"/>
      <c r="V47" s="109"/>
      <c r="W47" s="109"/>
      <c r="X47" s="109"/>
      <c r="Y47" s="109"/>
      <c r="Z47" s="109"/>
      <c r="AA47" s="109"/>
      <c r="AB47" s="109"/>
      <c r="AC47" s="109"/>
      <c r="AD47" s="109"/>
    </row>
    <row r="48" spans="1:126" s="73" customFormat="1">
      <c r="A48" s="76"/>
      <c r="B48" s="335" t="s">
        <v>268</v>
      </c>
      <c r="C48" s="116"/>
      <c r="D48" s="107"/>
      <c r="E48" s="107"/>
      <c r="F48" s="117" t="s">
        <v>269</v>
      </c>
      <c r="G48" s="115" t="s">
        <v>6</v>
      </c>
      <c r="H48" s="124" t="s">
        <v>95</v>
      </c>
      <c r="I48" s="124"/>
      <c r="J48" s="118"/>
      <c r="K48" s="243"/>
      <c r="L48" s="109"/>
      <c r="M48" s="109"/>
      <c r="N48" s="109"/>
      <c r="O48" s="108"/>
      <c r="P48" s="109"/>
      <c r="Q48" s="109"/>
      <c r="R48" s="109"/>
      <c r="S48" s="109"/>
      <c r="T48" s="109"/>
      <c r="U48" s="109"/>
      <c r="V48" s="109"/>
      <c r="W48" s="109"/>
      <c r="X48" s="109"/>
      <c r="Y48" s="109"/>
      <c r="Z48" s="109"/>
      <c r="AA48" s="109"/>
      <c r="AB48" s="109"/>
      <c r="AC48" s="109"/>
      <c r="AD48" s="109"/>
      <c r="DU48" s="79"/>
      <c r="DV48" s="79"/>
    </row>
    <row r="49" spans="1:126" s="73" customFormat="1" ht="12.75" thickBot="1">
      <c r="A49" s="76"/>
      <c r="B49" s="335"/>
      <c r="C49" s="116"/>
      <c r="D49" s="116"/>
      <c r="E49" s="116"/>
      <c r="F49" s="106"/>
      <c r="G49" s="106"/>
      <c r="H49" s="106"/>
      <c r="I49" s="106"/>
      <c r="J49" s="106"/>
      <c r="K49" s="244"/>
      <c r="L49" s="115"/>
      <c r="M49" s="115"/>
      <c r="N49" s="107"/>
      <c r="O49" s="108"/>
      <c r="P49" s="109"/>
      <c r="Q49" s="109"/>
      <c r="R49" s="109"/>
      <c r="S49" s="109"/>
      <c r="T49" s="109"/>
      <c r="U49" s="109"/>
      <c r="V49" s="109"/>
      <c r="W49" s="109"/>
      <c r="X49" s="109"/>
      <c r="Y49" s="109"/>
      <c r="Z49" s="109"/>
      <c r="AA49" s="109"/>
      <c r="AB49" s="109"/>
      <c r="AC49" s="109"/>
      <c r="AD49" s="109"/>
    </row>
    <row r="50" spans="1:126" s="73" customFormat="1" ht="16.149999999999999" thickBot="1">
      <c r="A50" s="76"/>
      <c r="B50" s="335" t="s">
        <v>234</v>
      </c>
      <c r="C50" s="116"/>
      <c r="D50" s="322" t="s">
        <v>39</v>
      </c>
      <c r="E50" s="253"/>
      <c r="F50" s="253" t="s">
        <v>381</v>
      </c>
      <c r="G50" s="255" t="s">
        <v>6</v>
      </c>
      <c r="H50" s="323" t="s">
        <v>235</v>
      </c>
      <c r="I50" s="324"/>
      <c r="J50" s="325"/>
      <c r="K50" s="243"/>
      <c r="L50" s="109"/>
      <c r="M50" s="109"/>
      <c r="N50" s="109"/>
      <c r="O50" s="108"/>
      <c r="P50" s="109"/>
      <c r="Q50" s="109"/>
      <c r="R50" s="109"/>
      <c r="S50" s="109"/>
      <c r="T50" s="109"/>
      <c r="U50" s="109"/>
      <c r="V50" s="109"/>
      <c r="W50" s="109"/>
      <c r="X50" s="109"/>
      <c r="Y50" s="109"/>
      <c r="Z50" s="109"/>
      <c r="AA50" s="109"/>
      <c r="AB50" s="109"/>
      <c r="AC50" s="109"/>
      <c r="AD50" s="109"/>
      <c r="DU50" s="79"/>
      <c r="DV50" s="79"/>
    </row>
    <row r="51" spans="1:126" s="73" customFormat="1" ht="3" customHeight="1" thickTop="1">
      <c r="A51" s="76"/>
      <c r="B51" s="335"/>
      <c r="C51" s="116"/>
      <c r="D51" s="326"/>
      <c r="E51" s="107"/>
      <c r="F51" s="107"/>
      <c r="G51" s="115"/>
      <c r="H51" s="115"/>
      <c r="I51" s="124"/>
      <c r="J51" s="327"/>
      <c r="K51" s="243"/>
      <c r="L51" s="109"/>
      <c r="M51" s="109"/>
      <c r="N51" s="109"/>
      <c r="O51" s="108"/>
      <c r="P51" s="109"/>
      <c r="Q51" s="109"/>
      <c r="R51" s="109"/>
      <c r="S51" s="109"/>
      <c r="T51" s="109"/>
      <c r="U51" s="109"/>
      <c r="V51" s="109"/>
      <c r="W51" s="109"/>
      <c r="X51" s="109"/>
      <c r="Y51" s="109"/>
      <c r="Z51" s="109"/>
      <c r="AA51" s="109"/>
      <c r="AB51" s="109"/>
      <c r="AC51" s="109"/>
      <c r="AD51" s="109"/>
      <c r="DU51" s="79"/>
      <c r="DV51" s="79"/>
    </row>
    <row r="52" spans="1:126" ht="38.25" customHeight="1">
      <c r="A52" s="76"/>
      <c r="B52" s="334"/>
      <c r="C52" s="122"/>
      <c r="D52" s="328"/>
      <c r="E52" s="117"/>
      <c r="F52" s="256" t="s">
        <v>382</v>
      </c>
      <c r="G52" s="124" t="s">
        <v>6</v>
      </c>
      <c r="H52" s="124" t="s">
        <v>243</v>
      </c>
      <c r="I52" s="124"/>
      <c r="J52" s="329"/>
      <c r="K52" s="243"/>
      <c r="L52" s="109"/>
      <c r="M52" s="109"/>
      <c r="N52" s="113"/>
      <c r="O52" s="108"/>
      <c r="P52" s="109"/>
      <c r="Q52" s="109"/>
      <c r="R52" s="109"/>
      <c r="S52" s="109"/>
      <c r="T52" s="109"/>
      <c r="U52" s="109"/>
      <c r="V52" s="109"/>
      <c r="W52" s="109"/>
      <c r="X52" s="109"/>
      <c r="Y52" s="109"/>
      <c r="Z52" s="109"/>
      <c r="AA52" s="109"/>
      <c r="AB52" s="109"/>
      <c r="AC52" s="109"/>
      <c r="AD52" s="109"/>
    </row>
    <row r="53" spans="1:126" ht="3" customHeight="1">
      <c r="A53" s="76"/>
      <c r="B53" s="334"/>
      <c r="C53" s="122"/>
      <c r="D53" s="328"/>
      <c r="E53" s="117"/>
      <c r="F53" s="192"/>
      <c r="G53" s="124"/>
      <c r="H53" s="124"/>
      <c r="I53" s="124"/>
      <c r="J53" s="327"/>
      <c r="K53" s="243"/>
      <c r="L53" s="109"/>
      <c r="M53" s="109"/>
      <c r="N53" s="113"/>
      <c r="O53" s="108"/>
      <c r="P53" s="109"/>
      <c r="Q53" s="109"/>
      <c r="R53" s="109"/>
      <c r="S53" s="109"/>
      <c r="T53" s="109"/>
      <c r="U53" s="109"/>
      <c r="V53" s="109"/>
      <c r="W53" s="109"/>
      <c r="X53" s="109"/>
      <c r="Y53" s="109"/>
      <c r="Z53" s="109"/>
      <c r="AA53" s="109"/>
      <c r="AB53" s="109"/>
      <c r="AC53" s="109"/>
      <c r="AD53" s="109"/>
    </row>
    <row r="54" spans="1:126" ht="14.25" thickBot="1">
      <c r="A54" s="76"/>
      <c r="B54" s="334"/>
      <c r="C54" s="122"/>
      <c r="D54" s="330" t="s">
        <v>383</v>
      </c>
      <c r="E54" s="331"/>
      <c r="F54" s="247" t="s">
        <v>384</v>
      </c>
      <c r="G54" s="250" t="s">
        <v>8</v>
      </c>
      <c r="H54" s="249" t="s">
        <v>216</v>
      </c>
      <c r="I54" s="249"/>
      <c r="J54" s="332" t="str">
        <f>IF(AND(H50='Pick-lists &amp; Defaults'!B7,ISNUMBER(as_content),ISNUMBER(density),ISNUMBER(Purity)),as_content*density*Purity/10,IF(AND(H50='Pick-lists &amp; Defaults'!B8,ISNUMBER(as_content),ISNUMBER(Purity)),as_content*Purity/100,"??"))</f>
        <v>??</v>
      </c>
      <c r="K54" s="243"/>
      <c r="L54" s="109"/>
      <c r="M54" s="109"/>
      <c r="N54" s="113"/>
      <c r="O54" s="108"/>
      <c r="P54" s="109"/>
      <c r="Q54" s="109"/>
      <c r="R54" s="109"/>
      <c r="S54" s="109"/>
      <c r="T54" s="109"/>
      <c r="U54" s="109"/>
      <c r="V54" s="109"/>
      <c r="W54" s="109"/>
      <c r="X54" s="109"/>
      <c r="Y54" s="109"/>
      <c r="Z54" s="109"/>
      <c r="AA54" s="109"/>
      <c r="AB54" s="109"/>
      <c r="AC54" s="109"/>
      <c r="AD54" s="109"/>
    </row>
    <row r="55" spans="1:126">
      <c r="A55" s="76"/>
      <c r="B55" s="334"/>
      <c r="C55" s="122"/>
      <c r="D55" s="107"/>
      <c r="E55" s="107"/>
      <c r="F55" s="192"/>
      <c r="G55" s="115"/>
      <c r="H55" s="124"/>
      <c r="I55" s="124"/>
      <c r="J55" s="115"/>
      <c r="K55" s="243"/>
      <c r="L55" s="109"/>
      <c r="M55" s="109"/>
      <c r="N55" s="113"/>
      <c r="O55" s="108"/>
      <c r="P55" s="109"/>
      <c r="Q55" s="109"/>
      <c r="R55" s="109"/>
      <c r="S55" s="109"/>
      <c r="T55" s="109"/>
      <c r="U55" s="109"/>
      <c r="V55" s="109"/>
      <c r="W55" s="109"/>
      <c r="X55" s="109"/>
      <c r="Y55" s="109"/>
      <c r="Z55" s="109"/>
      <c r="AA55" s="109"/>
      <c r="AB55" s="109"/>
      <c r="AC55" s="109"/>
      <c r="AD55" s="109"/>
    </row>
    <row r="56" spans="1:126" s="73" customFormat="1" ht="37.15">
      <c r="A56" s="76"/>
      <c r="B56" s="333" t="s">
        <v>341</v>
      </c>
      <c r="C56" s="119"/>
      <c r="D56" s="119" t="s">
        <v>387</v>
      </c>
      <c r="E56" s="107"/>
      <c r="F56" s="271" t="s">
        <v>352</v>
      </c>
      <c r="G56" s="115" t="s">
        <v>8</v>
      </c>
      <c r="H56" s="245" t="str">
        <f>INDEX('Pick-lists &amp; Defaults'!D267:D269,MATCH(H44,units_L,0))</f>
        <v>??</v>
      </c>
      <c r="I56" s="124"/>
      <c r="J56" s="245" t="str">
        <f>IFERROR(Qprod*Fdil*Fbioc,"??")</f>
        <v>??</v>
      </c>
      <c r="K56" s="244"/>
      <c r="L56" s="109"/>
      <c r="M56" s="109"/>
      <c r="N56" s="109"/>
      <c r="O56" s="108"/>
      <c r="P56" s="109"/>
      <c r="Q56" s="109"/>
      <c r="R56" s="109"/>
      <c r="S56" s="109"/>
      <c r="T56" s="109"/>
      <c r="U56" s="109"/>
      <c r="V56" s="109"/>
      <c r="W56" s="109"/>
      <c r="X56" s="109"/>
      <c r="Y56" s="109"/>
      <c r="Z56" s="109"/>
      <c r="AA56" s="109"/>
      <c r="AB56" s="109"/>
      <c r="AC56" s="109"/>
      <c r="AD56" s="109"/>
      <c r="DU56" s="79"/>
      <c r="DV56" s="79"/>
    </row>
    <row r="57" spans="1:126" ht="12.75" thickBot="1">
      <c r="A57" s="76"/>
      <c r="B57" s="246"/>
      <c r="C57" s="247"/>
      <c r="D57" s="247"/>
      <c r="E57" s="247"/>
      <c r="F57" s="248"/>
      <c r="G57" s="249"/>
      <c r="H57" s="250"/>
      <c r="I57" s="250"/>
      <c r="J57" s="251"/>
      <c r="K57" s="252"/>
      <c r="L57" s="109"/>
      <c r="M57" s="109"/>
      <c r="N57" s="113"/>
      <c r="O57" s="108"/>
      <c r="P57" s="109"/>
      <c r="Q57" s="109"/>
      <c r="R57" s="109"/>
      <c r="S57" s="109"/>
      <c r="T57" s="109"/>
      <c r="U57" s="109"/>
      <c r="V57" s="109"/>
      <c r="W57" s="109"/>
      <c r="X57" s="109"/>
      <c r="Y57" s="109"/>
      <c r="Z57" s="109"/>
      <c r="AA57" s="109"/>
      <c r="AB57" s="109"/>
      <c r="AC57" s="109"/>
      <c r="AD57" s="109"/>
    </row>
    <row r="58" spans="1:126">
      <c r="A58" s="76"/>
      <c r="B58" s="226"/>
      <c r="C58" s="227"/>
      <c r="D58" s="227"/>
      <c r="E58" s="227"/>
      <c r="F58" s="226"/>
      <c r="G58" s="172"/>
      <c r="H58" s="225"/>
      <c r="I58" s="225"/>
      <c r="J58" s="121"/>
      <c r="K58" s="189"/>
      <c r="L58" s="109"/>
      <c r="M58" s="109"/>
      <c r="N58" s="113"/>
      <c r="O58" s="108"/>
      <c r="P58" s="109"/>
      <c r="Q58" s="109"/>
      <c r="R58" s="109"/>
      <c r="S58" s="109"/>
      <c r="T58" s="109"/>
      <c r="U58" s="109"/>
      <c r="V58" s="109"/>
      <c r="W58" s="109"/>
      <c r="X58" s="109"/>
      <c r="Y58" s="109"/>
      <c r="Z58" s="109"/>
      <c r="AA58" s="109"/>
      <c r="AB58" s="109"/>
      <c r="AC58" s="109"/>
      <c r="AD58" s="109"/>
    </row>
    <row r="59" spans="1:126" s="75" customFormat="1">
      <c r="A59" s="76"/>
      <c r="B59" s="116" t="s">
        <v>74</v>
      </c>
      <c r="C59" s="116"/>
      <c r="D59" s="107" t="s">
        <v>274</v>
      </c>
      <c r="E59" s="107"/>
      <c r="F59" s="117" t="s">
        <v>390</v>
      </c>
      <c r="G59" s="115" t="s">
        <v>13</v>
      </c>
      <c r="H59" s="225" t="s">
        <v>5</v>
      </c>
      <c r="I59" s="115"/>
      <c r="J59" s="115">
        <v>4</v>
      </c>
      <c r="K59" s="108"/>
      <c r="L59" s="108"/>
      <c r="M59" s="108"/>
      <c r="N59" s="108"/>
      <c r="O59" s="108"/>
      <c r="P59" s="109"/>
      <c r="Q59" s="109"/>
      <c r="R59" s="109"/>
      <c r="S59" s="109"/>
      <c r="T59" s="109"/>
      <c r="U59" s="109"/>
      <c r="V59" s="109"/>
      <c r="W59" s="109"/>
      <c r="X59" s="109"/>
      <c r="Y59" s="109"/>
      <c r="Z59" s="109"/>
      <c r="AA59" s="109"/>
      <c r="AB59" s="109"/>
      <c r="AC59" s="109"/>
      <c r="AD59" s="109"/>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9"/>
      <c r="DV59" s="79"/>
    </row>
    <row r="60" spans="1:126" s="75" customFormat="1" ht="3" customHeight="1">
      <c r="A60" s="76"/>
      <c r="B60" s="116"/>
      <c r="C60" s="116"/>
      <c r="D60" s="107"/>
      <c r="E60" s="107"/>
      <c r="F60" s="117"/>
      <c r="G60" s="115"/>
      <c r="H60" s="115"/>
      <c r="I60" s="115"/>
      <c r="J60" s="115"/>
      <c r="K60" s="108"/>
      <c r="L60" s="108"/>
      <c r="M60" s="108"/>
      <c r="N60" s="108"/>
      <c r="O60" s="108"/>
      <c r="P60" s="109"/>
      <c r="Q60" s="109"/>
      <c r="R60" s="109"/>
      <c r="S60" s="109"/>
      <c r="T60" s="109"/>
      <c r="U60" s="109"/>
      <c r="V60" s="109"/>
      <c r="W60" s="109"/>
      <c r="X60" s="109"/>
      <c r="Y60" s="109"/>
      <c r="Z60" s="109"/>
      <c r="AA60" s="109"/>
      <c r="AB60" s="109"/>
      <c r="AC60" s="109"/>
      <c r="AD60" s="109"/>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9"/>
      <c r="DV60" s="79"/>
    </row>
    <row r="61" spans="1:126" s="75" customFormat="1">
      <c r="A61" s="76"/>
      <c r="B61" s="116" t="s">
        <v>75</v>
      </c>
      <c r="C61" s="116"/>
      <c r="D61" s="107" t="s">
        <v>275</v>
      </c>
      <c r="E61" s="107"/>
      <c r="F61" s="117" t="s">
        <v>390</v>
      </c>
      <c r="G61" s="115" t="s">
        <v>13</v>
      </c>
      <c r="H61" s="225" t="s">
        <v>5</v>
      </c>
      <c r="I61" s="115"/>
      <c r="J61" s="115">
        <v>1</v>
      </c>
      <c r="K61" s="108"/>
      <c r="L61" s="108"/>
      <c r="M61" s="108"/>
      <c r="N61" s="108"/>
      <c r="O61" s="108"/>
      <c r="P61" s="109"/>
      <c r="Q61" s="109"/>
      <c r="R61" s="109"/>
      <c r="S61" s="109"/>
      <c r="T61" s="109"/>
      <c r="U61" s="109"/>
      <c r="V61" s="109"/>
      <c r="W61" s="109"/>
      <c r="X61" s="109"/>
      <c r="Y61" s="109"/>
      <c r="Z61" s="109"/>
      <c r="AA61" s="109"/>
      <c r="AB61" s="109"/>
      <c r="AC61" s="109"/>
      <c r="AD61" s="109"/>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9"/>
      <c r="DV61" s="79"/>
    </row>
    <row r="62" spans="1:126" s="75" customFormat="1" ht="5.0999999999999996" customHeight="1">
      <c r="A62" s="76"/>
      <c r="B62" s="116"/>
      <c r="C62" s="116"/>
      <c r="D62" s="107"/>
      <c r="E62" s="107"/>
      <c r="F62" s="117"/>
      <c r="G62" s="115"/>
      <c r="H62" s="115"/>
      <c r="I62" s="115"/>
      <c r="J62" s="115"/>
      <c r="K62" s="108"/>
      <c r="L62" s="108"/>
      <c r="M62" s="108"/>
      <c r="N62" s="108"/>
      <c r="O62" s="108"/>
      <c r="P62" s="109"/>
      <c r="Q62" s="109"/>
      <c r="R62" s="109"/>
      <c r="S62" s="109"/>
      <c r="T62" s="109"/>
      <c r="U62" s="109"/>
      <c r="V62" s="109"/>
      <c r="W62" s="109"/>
      <c r="X62" s="109"/>
      <c r="Y62" s="109"/>
      <c r="Z62" s="109"/>
      <c r="AA62" s="109"/>
      <c r="AB62" s="109"/>
      <c r="AC62" s="109"/>
      <c r="AD62" s="109"/>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9"/>
      <c r="DV62" s="79"/>
    </row>
    <row r="63" spans="1:126" s="75" customFormat="1">
      <c r="A63" s="76"/>
      <c r="B63" s="122" t="s">
        <v>127</v>
      </c>
      <c r="C63" s="122"/>
      <c r="D63" s="117" t="s">
        <v>276</v>
      </c>
      <c r="E63" s="117"/>
      <c r="F63" s="117" t="s">
        <v>393</v>
      </c>
      <c r="G63" s="124" t="s">
        <v>72</v>
      </c>
      <c r="H63" s="225" t="s">
        <v>5</v>
      </c>
      <c r="I63" s="124"/>
      <c r="J63" s="169">
        <f>10*Nlapp_arab</f>
        <v>10</v>
      </c>
      <c r="K63" s="108"/>
      <c r="L63" s="108"/>
      <c r="M63" s="108"/>
      <c r="N63" s="108"/>
      <c r="O63" s="108"/>
      <c r="P63" s="109"/>
      <c r="Q63" s="109"/>
      <c r="R63" s="109"/>
      <c r="S63" s="109"/>
      <c r="T63" s="109"/>
      <c r="U63" s="109"/>
      <c r="V63" s="109"/>
      <c r="W63" s="109"/>
      <c r="X63" s="109"/>
      <c r="Y63" s="109"/>
      <c r="Z63" s="109"/>
      <c r="AA63" s="109"/>
      <c r="AB63" s="109"/>
      <c r="AC63" s="109"/>
      <c r="AD63" s="109"/>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9"/>
      <c r="DV63" s="79"/>
    </row>
    <row r="64" spans="1:126" s="75" customFormat="1" ht="3" customHeight="1">
      <c r="A64" s="76"/>
      <c r="B64" s="122"/>
      <c r="C64" s="122"/>
      <c r="D64" s="117"/>
      <c r="E64" s="117"/>
      <c r="F64" s="256"/>
      <c r="G64" s="124"/>
      <c r="H64" s="124"/>
      <c r="I64" s="124"/>
      <c r="J64" s="186"/>
      <c r="K64" s="108"/>
      <c r="L64" s="108"/>
      <c r="M64" s="108"/>
      <c r="N64" s="108"/>
      <c r="O64" s="108"/>
      <c r="P64" s="109"/>
      <c r="Q64" s="109"/>
      <c r="R64" s="109"/>
      <c r="S64" s="109"/>
      <c r="T64" s="109"/>
      <c r="U64" s="109"/>
      <c r="V64" s="109"/>
      <c r="W64" s="109"/>
      <c r="X64" s="109"/>
      <c r="Y64" s="109"/>
      <c r="Z64" s="109"/>
      <c r="AA64" s="109"/>
      <c r="AB64" s="109"/>
      <c r="AC64" s="109"/>
      <c r="AD64" s="109"/>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9"/>
      <c r="DV64" s="79"/>
    </row>
    <row r="65" spans="1:126" s="75" customFormat="1" ht="44.25" customHeight="1">
      <c r="A65" s="76"/>
      <c r="B65" s="122" t="s">
        <v>317</v>
      </c>
      <c r="C65" s="122"/>
      <c r="D65" s="256" t="s">
        <v>157</v>
      </c>
      <c r="E65" s="256"/>
      <c r="F65" s="185"/>
      <c r="G65" s="115" t="s">
        <v>6</v>
      </c>
      <c r="H65" s="115" t="s">
        <v>76</v>
      </c>
      <c r="I65" s="115"/>
      <c r="J65" s="118"/>
      <c r="K65" s="108"/>
      <c r="L65" s="108"/>
      <c r="M65" s="108"/>
      <c r="N65" s="108"/>
      <c r="O65" s="108"/>
      <c r="P65" s="109"/>
      <c r="Q65" s="109"/>
      <c r="R65" s="109"/>
      <c r="S65" s="109"/>
      <c r="T65" s="109"/>
      <c r="U65" s="109"/>
      <c r="V65" s="109"/>
      <c r="W65" s="109"/>
      <c r="X65" s="109"/>
      <c r="Y65" s="109"/>
      <c r="Z65" s="109"/>
      <c r="AA65" s="109"/>
      <c r="AB65" s="109"/>
      <c r="AC65" s="109"/>
      <c r="AD65" s="109"/>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9"/>
      <c r="DV65" s="79"/>
    </row>
    <row r="66" spans="1:126" s="75" customFormat="1" ht="3" customHeight="1">
      <c r="A66" s="76"/>
      <c r="B66" s="122"/>
      <c r="C66" s="122"/>
      <c r="D66" s="117"/>
      <c r="E66" s="117"/>
      <c r="F66" s="256"/>
      <c r="G66" s="124"/>
      <c r="H66" s="124"/>
      <c r="I66" s="124"/>
      <c r="J66" s="186"/>
      <c r="K66" s="108"/>
      <c r="L66" s="108"/>
      <c r="M66" s="108"/>
      <c r="N66" s="108"/>
      <c r="O66" s="108"/>
      <c r="P66" s="109"/>
      <c r="Q66" s="109"/>
      <c r="R66" s="109"/>
      <c r="S66" s="109"/>
      <c r="T66" s="109"/>
      <c r="U66" s="109"/>
      <c r="V66" s="109"/>
      <c r="W66" s="109"/>
      <c r="X66" s="109"/>
      <c r="Y66" s="109"/>
      <c r="Z66" s="109"/>
      <c r="AA66" s="109"/>
      <c r="AB66" s="109"/>
      <c r="AC66" s="109"/>
      <c r="AD66" s="109"/>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9"/>
      <c r="DV66" s="79"/>
    </row>
    <row r="67" spans="1:126" s="75" customFormat="1" ht="61.9">
      <c r="A67" s="76"/>
      <c r="B67" s="226" t="s">
        <v>416</v>
      </c>
      <c r="C67" s="226"/>
      <c r="D67" s="227" t="s">
        <v>417</v>
      </c>
      <c r="E67" s="117"/>
      <c r="F67" s="340" t="s">
        <v>418</v>
      </c>
      <c r="G67" s="172" t="s">
        <v>13</v>
      </c>
      <c r="H67" s="172" t="s">
        <v>10</v>
      </c>
      <c r="I67" s="172"/>
      <c r="J67" s="225">
        <v>212</v>
      </c>
      <c r="K67" s="108"/>
      <c r="L67" s="108"/>
      <c r="M67" s="108"/>
      <c r="N67" s="108"/>
      <c r="O67" s="108"/>
      <c r="P67" s="109"/>
      <c r="Q67" s="109"/>
      <c r="R67" s="109"/>
      <c r="S67" s="109"/>
      <c r="T67" s="109"/>
      <c r="U67" s="109"/>
      <c r="V67" s="109"/>
      <c r="W67" s="109"/>
      <c r="X67" s="109"/>
      <c r="Y67" s="109"/>
      <c r="Z67" s="109"/>
      <c r="AA67" s="109"/>
      <c r="AB67" s="109"/>
      <c r="AC67" s="109"/>
      <c r="AD67" s="109"/>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9"/>
      <c r="DV67" s="79"/>
    </row>
    <row r="68" spans="1:126" s="75" customFormat="1" ht="3" customHeight="1">
      <c r="A68" s="76"/>
      <c r="B68" s="122"/>
      <c r="C68" s="122"/>
      <c r="D68" s="117"/>
      <c r="E68" s="117"/>
      <c r="F68" s="256"/>
      <c r="G68" s="124"/>
      <c r="H68" s="124"/>
      <c r="I68" s="124"/>
      <c r="J68" s="186"/>
      <c r="K68" s="108"/>
      <c r="L68" s="108"/>
      <c r="M68" s="108"/>
      <c r="N68" s="108"/>
      <c r="O68" s="108"/>
      <c r="P68" s="109"/>
      <c r="Q68" s="109"/>
      <c r="R68" s="109"/>
      <c r="S68" s="109"/>
      <c r="T68" s="109"/>
      <c r="U68" s="109"/>
      <c r="V68" s="109"/>
      <c r="W68" s="109"/>
      <c r="X68" s="109"/>
      <c r="Y68" s="109"/>
      <c r="Z68" s="109"/>
      <c r="AA68" s="109"/>
      <c r="AB68" s="109"/>
      <c r="AC68" s="109"/>
      <c r="AD68" s="109"/>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9"/>
      <c r="DV68" s="79"/>
    </row>
    <row r="69" spans="1:126" s="75" customFormat="1">
      <c r="A69" s="76"/>
      <c r="B69" s="122" t="s">
        <v>228</v>
      </c>
      <c r="C69" s="122"/>
      <c r="D69" s="117" t="s">
        <v>73</v>
      </c>
      <c r="E69" s="117"/>
      <c r="F69" s="185"/>
      <c r="G69" s="124" t="s">
        <v>6</v>
      </c>
      <c r="H69" s="124" t="s">
        <v>10</v>
      </c>
      <c r="I69" s="124"/>
      <c r="J69" s="118"/>
      <c r="K69" s="108"/>
      <c r="L69" s="108"/>
      <c r="M69" s="108"/>
      <c r="N69" s="108"/>
      <c r="O69" s="108"/>
      <c r="P69" s="109"/>
      <c r="Q69" s="109"/>
      <c r="R69" s="109"/>
      <c r="S69" s="109"/>
      <c r="T69" s="109"/>
      <c r="U69" s="109"/>
      <c r="V69" s="109"/>
      <c r="W69" s="109"/>
      <c r="X69" s="109"/>
      <c r="Y69" s="109"/>
      <c r="Z69" s="109"/>
      <c r="AA69" s="109"/>
      <c r="AB69" s="109"/>
      <c r="AC69" s="109"/>
      <c r="AD69" s="109"/>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9"/>
      <c r="DV69" s="79"/>
    </row>
    <row r="70" spans="1:126" s="75" customFormat="1" ht="3" customHeight="1">
      <c r="A70" s="76"/>
      <c r="B70" s="122"/>
      <c r="C70" s="122"/>
      <c r="D70" s="117"/>
      <c r="E70" s="117"/>
      <c r="F70" s="117"/>
      <c r="G70" s="186"/>
      <c r="H70" s="186"/>
      <c r="I70" s="186"/>
      <c r="J70" s="186"/>
      <c r="K70" s="108"/>
      <c r="L70" s="108"/>
      <c r="M70" s="108"/>
      <c r="N70" s="108"/>
      <c r="O70" s="108"/>
      <c r="P70" s="109"/>
      <c r="Q70" s="109"/>
      <c r="R70" s="109"/>
      <c r="S70" s="109"/>
      <c r="T70" s="109"/>
      <c r="U70" s="109"/>
      <c r="V70" s="109"/>
      <c r="W70" s="109"/>
      <c r="X70" s="109"/>
      <c r="Y70" s="109"/>
      <c r="Z70" s="109"/>
      <c r="AA70" s="109"/>
      <c r="AB70" s="109"/>
      <c r="AC70" s="109"/>
      <c r="AD70" s="109"/>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9"/>
      <c r="DV70" s="79"/>
    </row>
    <row r="71" spans="1:126" s="75" customFormat="1">
      <c r="A71" s="76"/>
      <c r="B71" s="122" t="s">
        <v>270</v>
      </c>
      <c r="C71" s="122"/>
      <c r="D71" s="117" t="s">
        <v>44</v>
      </c>
      <c r="E71" s="117"/>
      <c r="F71" s="117"/>
      <c r="G71" s="124" t="s">
        <v>13</v>
      </c>
      <c r="H71" s="124" t="s">
        <v>10</v>
      </c>
      <c r="I71" s="124"/>
      <c r="J71" s="172">
        <v>53</v>
      </c>
      <c r="K71" s="126"/>
      <c r="L71" s="108"/>
      <c r="M71" s="108"/>
      <c r="N71" s="108"/>
      <c r="O71" s="108"/>
      <c r="P71" s="109"/>
      <c r="Q71" s="109"/>
      <c r="R71" s="109"/>
      <c r="S71" s="109"/>
      <c r="T71" s="109"/>
      <c r="U71" s="109"/>
      <c r="V71" s="109"/>
      <c r="W71" s="109"/>
      <c r="X71" s="109"/>
      <c r="Y71" s="109"/>
      <c r="Z71" s="109"/>
      <c r="AA71" s="109"/>
      <c r="AB71" s="109"/>
      <c r="AC71" s="109"/>
      <c r="AD71" s="109"/>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9"/>
      <c r="DV71" s="79"/>
    </row>
    <row r="72" spans="1:126" s="75" customFormat="1" ht="3" customHeight="1">
      <c r="A72" s="76"/>
      <c r="B72" s="122"/>
      <c r="C72" s="122"/>
      <c r="D72" s="117"/>
      <c r="E72" s="117"/>
      <c r="F72" s="117"/>
      <c r="G72" s="124"/>
      <c r="H72" s="124"/>
      <c r="I72" s="124"/>
      <c r="J72" s="172"/>
      <c r="K72" s="126"/>
      <c r="L72" s="108"/>
      <c r="M72" s="108"/>
      <c r="N72" s="108"/>
      <c r="O72" s="108"/>
      <c r="P72" s="109"/>
      <c r="Q72" s="109"/>
      <c r="R72" s="109"/>
      <c r="S72" s="109"/>
      <c r="T72" s="109"/>
      <c r="U72" s="109"/>
      <c r="V72" s="109"/>
      <c r="W72" s="109"/>
      <c r="X72" s="109"/>
      <c r="Y72" s="109"/>
      <c r="Z72" s="109"/>
      <c r="AA72" s="109"/>
      <c r="AB72" s="109"/>
      <c r="AC72" s="109"/>
      <c r="AD72" s="109"/>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9"/>
      <c r="DV72" s="79"/>
    </row>
    <row r="73" spans="1:126" s="75" customFormat="1" ht="24.75">
      <c r="A73" s="76"/>
      <c r="B73" s="122" t="s">
        <v>189</v>
      </c>
      <c r="C73" s="122"/>
      <c r="D73" s="117" t="s">
        <v>190</v>
      </c>
      <c r="E73" s="117"/>
      <c r="F73" s="237"/>
      <c r="G73" s="124" t="s">
        <v>13</v>
      </c>
      <c r="H73" s="124" t="s">
        <v>10</v>
      </c>
      <c r="I73" s="124"/>
      <c r="J73" s="172">
        <v>365</v>
      </c>
      <c r="K73" s="126"/>
      <c r="L73" s="108"/>
      <c r="M73" s="108"/>
      <c r="N73" s="108"/>
      <c r="O73" s="108"/>
      <c r="P73" s="109"/>
      <c r="Q73" s="109"/>
      <c r="R73" s="109"/>
      <c r="S73" s="109"/>
      <c r="T73" s="109"/>
      <c r="U73" s="109"/>
      <c r="V73" s="109"/>
      <c r="W73" s="109"/>
      <c r="X73" s="109"/>
      <c r="Y73" s="109"/>
      <c r="Z73" s="109"/>
      <c r="AA73" s="109"/>
      <c r="AB73" s="109"/>
      <c r="AC73" s="109"/>
      <c r="AD73" s="109"/>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9"/>
      <c r="DV73" s="79"/>
    </row>
    <row r="74" spans="1:126" s="75" customFormat="1" ht="3" customHeight="1">
      <c r="A74" s="76"/>
      <c r="B74" s="122"/>
      <c r="C74" s="122"/>
      <c r="D74" s="117"/>
      <c r="E74" s="117"/>
      <c r="F74" s="117"/>
      <c r="G74" s="124"/>
      <c r="H74" s="124"/>
      <c r="I74" s="124"/>
      <c r="J74" s="124"/>
      <c r="K74" s="108"/>
      <c r="L74" s="108"/>
      <c r="M74" s="108"/>
      <c r="N74" s="108"/>
      <c r="O74" s="108"/>
      <c r="P74" s="109"/>
      <c r="Q74" s="109"/>
      <c r="R74" s="109"/>
      <c r="S74" s="109"/>
      <c r="T74" s="109"/>
      <c r="U74" s="109"/>
      <c r="V74" s="109"/>
      <c r="W74" s="109"/>
      <c r="X74" s="109"/>
      <c r="Y74" s="109"/>
      <c r="Z74" s="109"/>
      <c r="AA74" s="109"/>
      <c r="AB74" s="109"/>
      <c r="AC74" s="109"/>
      <c r="AD74" s="109"/>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9"/>
      <c r="DV74" s="79"/>
    </row>
    <row r="75" spans="1:126" s="75" customFormat="1" ht="17.25" customHeight="1">
      <c r="A75" s="76"/>
      <c r="B75" s="122" t="s">
        <v>83</v>
      </c>
      <c r="C75" s="122"/>
      <c r="D75" s="117" t="s">
        <v>206</v>
      </c>
      <c r="E75" s="117"/>
      <c r="F75" s="227" t="s">
        <v>379</v>
      </c>
      <c r="G75" s="115" t="s">
        <v>13</v>
      </c>
      <c r="H75" s="115" t="s">
        <v>133</v>
      </c>
      <c r="I75" s="115"/>
      <c r="J75" s="115">
        <v>1700</v>
      </c>
      <c r="K75" s="108"/>
      <c r="L75" s="108"/>
      <c r="M75" s="108"/>
      <c r="N75" s="108"/>
      <c r="O75" s="108"/>
      <c r="P75" s="109"/>
      <c r="Q75" s="109"/>
      <c r="R75" s="109"/>
      <c r="S75" s="109"/>
      <c r="T75" s="109"/>
      <c r="U75" s="109"/>
      <c r="V75" s="109"/>
      <c r="W75" s="109"/>
      <c r="X75" s="109"/>
      <c r="Y75" s="109"/>
      <c r="Z75" s="109"/>
      <c r="AA75" s="109"/>
      <c r="AB75" s="109"/>
      <c r="AC75" s="109"/>
      <c r="AD75" s="109"/>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9"/>
      <c r="DV75" s="79"/>
    </row>
    <row r="76" spans="1:126" s="75" customFormat="1" ht="3" customHeight="1">
      <c r="A76" s="76"/>
      <c r="B76" s="122"/>
      <c r="C76" s="122"/>
      <c r="D76" s="117"/>
      <c r="E76" s="117"/>
      <c r="F76" s="113"/>
      <c r="G76" s="115"/>
      <c r="H76" s="115"/>
      <c r="I76" s="115"/>
      <c r="J76" s="115"/>
      <c r="K76" s="108"/>
      <c r="L76" s="108"/>
      <c r="M76" s="108"/>
      <c r="N76" s="108"/>
      <c r="O76" s="108"/>
      <c r="P76" s="109"/>
      <c r="Q76" s="109"/>
      <c r="R76" s="109"/>
      <c r="S76" s="109"/>
      <c r="T76" s="109"/>
      <c r="U76" s="109"/>
      <c r="V76" s="109"/>
      <c r="W76" s="109"/>
      <c r="X76" s="109"/>
      <c r="Y76" s="109"/>
      <c r="Z76" s="109"/>
      <c r="AA76" s="109"/>
      <c r="AB76" s="109"/>
      <c r="AC76" s="109"/>
      <c r="AD76" s="109"/>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9"/>
      <c r="DV76" s="79"/>
    </row>
    <row r="77" spans="1:126" s="75" customFormat="1" ht="15.4">
      <c r="A77" s="76"/>
      <c r="B77" s="122" t="s">
        <v>203</v>
      </c>
      <c r="C77" s="122"/>
      <c r="D77" s="117" t="s">
        <v>207</v>
      </c>
      <c r="E77" s="117"/>
      <c r="F77" s="227" t="s">
        <v>379</v>
      </c>
      <c r="G77" s="115" t="s">
        <v>13</v>
      </c>
      <c r="H77" s="115" t="s">
        <v>133</v>
      </c>
      <c r="I77" s="115"/>
      <c r="J77" s="225">
        <v>1150</v>
      </c>
      <c r="K77" s="108"/>
      <c r="L77" s="108"/>
      <c r="M77" s="108"/>
      <c r="N77" s="108"/>
      <c r="O77" s="108"/>
      <c r="P77" s="109"/>
      <c r="Q77" s="109"/>
      <c r="R77" s="109"/>
      <c r="S77" s="109"/>
      <c r="T77" s="109"/>
      <c r="U77" s="109"/>
      <c r="V77" s="109"/>
      <c r="W77" s="109"/>
      <c r="X77" s="109"/>
      <c r="Y77" s="109"/>
      <c r="Z77" s="109"/>
      <c r="AA77" s="109"/>
      <c r="AB77" s="109"/>
      <c r="AC77" s="109"/>
      <c r="AD77" s="109"/>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9"/>
      <c r="DV77" s="79"/>
    </row>
    <row r="78" spans="1:126" s="75" customFormat="1" ht="3" customHeight="1">
      <c r="A78" s="76"/>
      <c r="B78" s="122"/>
      <c r="C78" s="122"/>
      <c r="D78" s="117"/>
      <c r="E78" s="117"/>
      <c r="F78" s="107"/>
      <c r="G78" s="115"/>
      <c r="H78" s="115"/>
      <c r="I78" s="115"/>
      <c r="J78" s="115"/>
      <c r="K78" s="108"/>
      <c r="L78" s="108"/>
      <c r="M78" s="108"/>
      <c r="N78" s="108"/>
      <c r="O78" s="108"/>
      <c r="P78" s="109"/>
      <c r="Q78" s="109"/>
      <c r="R78" s="109"/>
      <c r="S78" s="109"/>
      <c r="T78" s="109"/>
      <c r="U78" s="109"/>
      <c r="V78" s="109"/>
      <c r="W78" s="109"/>
      <c r="X78" s="109"/>
      <c r="Y78" s="109"/>
      <c r="Z78" s="109"/>
      <c r="AA78" s="109"/>
      <c r="AB78" s="109"/>
      <c r="AC78" s="109"/>
      <c r="AD78" s="109"/>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9"/>
      <c r="DV78" s="79"/>
    </row>
    <row r="79" spans="1:126" s="75" customFormat="1" ht="15.4">
      <c r="A79" s="76"/>
      <c r="B79" s="122" t="s">
        <v>87</v>
      </c>
      <c r="C79" s="122"/>
      <c r="D79" s="129" t="s">
        <v>208</v>
      </c>
      <c r="E79" s="129"/>
      <c r="F79" s="106" t="s">
        <v>271</v>
      </c>
      <c r="G79" s="115" t="s">
        <v>6</v>
      </c>
      <c r="H79" s="172" t="s">
        <v>210</v>
      </c>
      <c r="I79" s="115"/>
      <c r="J79" s="118"/>
      <c r="K79" s="108"/>
      <c r="L79" s="108"/>
      <c r="M79" s="108"/>
      <c r="N79" s="108"/>
      <c r="O79" s="108"/>
      <c r="P79" s="109"/>
      <c r="Q79" s="109"/>
      <c r="R79" s="109"/>
      <c r="S79" s="109"/>
      <c r="T79" s="109"/>
      <c r="U79" s="109"/>
      <c r="V79" s="109"/>
      <c r="W79" s="109"/>
      <c r="X79" s="109"/>
      <c r="Y79" s="109"/>
      <c r="Z79" s="109"/>
      <c r="AA79" s="109"/>
      <c r="AB79" s="109"/>
      <c r="AC79" s="109"/>
      <c r="AD79" s="109"/>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9"/>
      <c r="DV79" s="79"/>
    </row>
    <row r="80" spans="1:126" s="73" customFormat="1" ht="3" customHeight="1">
      <c r="A80" s="76"/>
      <c r="B80" s="122"/>
      <c r="C80" s="122"/>
      <c r="D80" s="129"/>
      <c r="E80" s="129"/>
      <c r="F80" s="106"/>
      <c r="G80" s="106"/>
      <c r="H80" s="106"/>
      <c r="I80" s="106"/>
      <c r="J80" s="106"/>
      <c r="K80" s="109"/>
      <c r="L80" s="109"/>
      <c r="M80" s="109"/>
      <c r="N80" s="109"/>
      <c r="O80" s="108"/>
      <c r="P80" s="109"/>
      <c r="Q80" s="109"/>
      <c r="R80" s="109"/>
      <c r="S80" s="109"/>
      <c r="T80" s="109"/>
      <c r="U80" s="109"/>
      <c r="V80" s="109"/>
      <c r="W80" s="109"/>
      <c r="X80" s="109"/>
      <c r="Y80" s="109"/>
      <c r="Z80" s="109"/>
      <c r="AA80" s="109"/>
      <c r="AB80" s="109"/>
      <c r="AC80" s="109"/>
      <c r="AD80" s="109"/>
      <c r="DU80" s="79"/>
      <c r="DV80" s="79"/>
    </row>
    <row r="81" spans="1:126" s="73" customFormat="1" ht="13.9">
      <c r="A81" s="76"/>
      <c r="B81" s="122" t="s">
        <v>191</v>
      </c>
      <c r="C81" s="122"/>
      <c r="D81" s="129" t="s">
        <v>192</v>
      </c>
      <c r="E81" s="129"/>
      <c r="F81" s="106" t="s">
        <v>271</v>
      </c>
      <c r="G81" s="124" t="s">
        <v>6</v>
      </c>
      <c r="H81" s="124" t="s">
        <v>266</v>
      </c>
      <c r="I81" s="124"/>
      <c r="J81" s="118"/>
      <c r="K81" s="109"/>
      <c r="L81" s="109"/>
      <c r="M81" s="109"/>
      <c r="N81" s="109"/>
      <c r="O81" s="108"/>
      <c r="P81" s="109"/>
      <c r="Q81" s="109"/>
      <c r="R81" s="109"/>
      <c r="S81" s="109"/>
      <c r="T81" s="109"/>
      <c r="U81" s="109"/>
      <c r="V81" s="109"/>
      <c r="W81" s="109"/>
      <c r="X81" s="109"/>
      <c r="Y81" s="109"/>
      <c r="Z81" s="109"/>
      <c r="AA81" s="109"/>
      <c r="AB81" s="109"/>
      <c r="AC81" s="109"/>
      <c r="AD81" s="109"/>
      <c r="DU81" s="79"/>
      <c r="DV81" s="79"/>
    </row>
    <row r="82" spans="1:126" s="73" customFormat="1" ht="3" customHeight="1">
      <c r="A82" s="76"/>
      <c r="B82" s="122"/>
      <c r="C82" s="122"/>
      <c r="D82" s="129"/>
      <c r="E82" s="129"/>
      <c r="F82" s="188"/>
      <c r="G82" s="125"/>
      <c r="H82" s="125"/>
      <c r="I82" s="125"/>
      <c r="J82" s="106"/>
      <c r="K82" s="109"/>
      <c r="L82" s="109"/>
      <c r="M82" s="109"/>
      <c r="N82" s="109"/>
      <c r="O82" s="108"/>
      <c r="P82" s="109"/>
      <c r="Q82" s="109"/>
      <c r="R82" s="109"/>
      <c r="S82" s="109"/>
      <c r="T82" s="109"/>
      <c r="U82" s="109"/>
      <c r="V82" s="109"/>
      <c r="W82" s="109"/>
      <c r="X82" s="109"/>
      <c r="Y82" s="109"/>
      <c r="Z82" s="109"/>
      <c r="AA82" s="109"/>
      <c r="AB82" s="109"/>
      <c r="AC82" s="109"/>
      <c r="AD82" s="109"/>
      <c r="DU82" s="79"/>
      <c r="DV82" s="79"/>
    </row>
    <row r="83" spans="1:126" s="75" customFormat="1" ht="13.9">
      <c r="A83" s="97"/>
      <c r="B83" s="122" t="s">
        <v>202</v>
      </c>
      <c r="C83" s="122"/>
      <c r="D83" s="129" t="s">
        <v>201</v>
      </c>
      <c r="E83" s="129"/>
      <c r="F83" s="106" t="s">
        <v>271</v>
      </c>
      <c r="G83" s="124" t="s">
        <v>6</v>
      </c>
      <c r="H83" s="124" t="s">
        <v>210</v>
      </c>
      <c r="I83" s="124"/>
      <c r="J83" s="118"/>
      <c r="K83" s="108"/>
      <c r="L83" s="108"/>
      <c r="M83" s="108"/>
      <c r="N83" s="108"/>
      <c r="O83" s="108"/>
      <c r="P83" s="108"/>
      <c r="Q83" s="108"/>
      <c r="R83" s="108"/>
      <c r="S83" s="108"/>
      <c r="T83" s="108"/>
      <c r="U83" s="108"/>
      <c r="V83" s="108"/>
      <c r="W83" s="108"/>
      <c r="X83" s="108"/>
      <c r="Y83" s="108"/>
      <c r="Z83" s="108"/>
      <c r="AA83" s="108"/>
      <c r="AB83" s="108"/>
      <c r="AC83" s="108"/>
      <c r="AD83" s="108"/>
      <c r="DU83" s="207"/>
      <c r="DV83" s="207"/>
    </row>
    <row r="84" spans="1:126" s="73" customFormat="1" ht="3" customHeight="1">
      <c r="A84" s="76"/>
      <c r="B84" s="122"/>
      <c r="C84" s="122"/>
      <c r="D84" s="129"/>
      <c r="E84" s="129"/>
      <c r="F84" s="106"/>
      <c r="G84" s="106"/>
      <c r="H84" s="106"/>
      <c r="I84" s="106"/>
      <c r="J84" s="106"/>
      <c r="K84" s="109"/>
      <c r="L84" s="109"/>
      <c r="M84" s="109"/>
      <c r="N84" s="109"/>
      <c r="O84" s="108"/>
      <c r="P84" s="109"/>
      <c r="Q84" s="109"/>
      <c r="R84" s="109"/>
      <c r="S84" s="109"/>
      <c r="T84" s="109"/>
      <c r="U84" s="109"/>
      <c r="V84" s="109"/>
      <c r="W84" s="109"/>
      <c r="X84" s="109"/>
      <c r="Y84" s="109"/>
      <c r="Z84" s="109"/>
      <c r="AA84" s="109"/>
      <c r="AB84" s="109"/>
      <c r="AC84" s="109"/>
      <c r="AD84" s="109"/>
      <c r="DU84" s="79"/>
      <c r="DV84" s="79"/>
    </row>
    <row r="85" spans="1:126" s="73" customFormat="1" ht="13.9">
      <c r="A85" s="76"/>
      <c r="B85" s="122" t="s">
        <v>193</v>
      </c>
      <c r="C85" s="122"/>
      <c r="D85" s="129" t="s">
        <v>194</v>
      </c>
      <c r="E85" s="129"/>
      <c r="F85" s="129"/>
      <c r="G85" s="124" t="s">
        <v>13</v>
      </c>
      <c r="H85" s="124" t="s">
        <v>267</v>
      </c>
      <c r="I85" s="124"/>
      <c r="J85" s="115">
        <v>15</v>
      </c>
      <c r="K85" s="109"/>
      <c r="L85" s="109"/>
      <c r="M85" s="109"/>
      <c r="N85" s="109"/>
      <c r="O85" s="108"/>
      <c r="P85" s="109"/>
      <c r="Q85" s="109"/>
      <c r="R85" s="109"/>
      <c r="S85" s="109"/>
      <c r="T85" s="109"/>
      <c r="U85" s="109"/>
      <c r="V85" s="109"/>
      <c r="W85" s="109"/>
      <c r="X85" s="109"/>
      <c r="Y85" s="109"/>
      <c r="Z85" s="109"/>
      <c r="AA85" s="109"/>
      <c r="AB85" s="109"/>
      <c r="AC85" s="109"/>
      <c r="AD85" s="109"/>
      <c r="DU85" s="79"/>
      <c r="DV85" s="79"/>
    </row>
    <row r="86" spans="1:126" s="73" customFormat="1" ht="3" customHeight="1">
      <c r="A86" s="76"/>
      <c r="B86" s="122"/>
      <c r="C86" s="122"/>
      <c r="D86" s="129"/>
      <c r="E86" s="129"/>
      <c r="F86" s="106"/>
      <c r="G86" s="106"/>
      <c r="H86" s="106"/>
      <c r="I86" s="106"/>
      <c r="J86" s="106"/>
      <c r="K86" s="109"/>
      <c r="L86" s="109"/>
      <c r="M86" s="109"/>
      <c r="N86" s="109"/>
      <c r="O86" s="108"/>
      <c r="P86" s="109"/>
      <c r="Q86" s="109"/>
      <c r="R86" s="109"/>
      <c r="S86" s="109"/>
      <c r="T86" s="109"/>
      <c r="U86" s="109"/>
      <c r="V86" s="109"/>
      <c r="W86" s="109"/>
      <c r="X86" s="109"/>
      <c r="Y86" s="109"/>
      <c r="Z86" s="109"/>
      <c r="AA86" s="109"/>
      <c r="AB86" s="109"/>
      <c r="AC86" s="109"/>
      <c r="AD86" s="109"/>
      <c r="DU86" s="79"/>
      <c r="DV86" s="79"/>
    </row>
    <row r="87" spans="1:126" s="73" customFormat="1" ht="15.4">
      <c r="A87" s="76"/>
      <c r="B87" s="122" t="s">
        <v>94</v>
      </c>
      <c r="C87" s="122"/>
      <c r="D87" s="116" t="s">
        <v>93</v>
      </c>
      <c r="E87" s="116"/>
      <c r="F87" s="109" t="s">
        <v>394</v>
      </c>
      <c r="G87" s="225" t="s">
        <v>13</v>
      </c>
      <c r="H87" s="172" t="s">
        <v>5</v>
      </c>
      <c r="I87" s="172"/>
      <c r="J87" s="225">
        <v>10</v>
      </c>
      <c r="K87" s="109"/>
      <c r="L87" s="109"/>
      <c r="M87" s="109"/>
      <c r="N87" s="109"/>
      <c r="O87" s="108"/>
      <c r="P87" s="109"/>
      <c r="Q87" s="109"/>
      <c r="R87" s="109"/>
      <c r="S87" s="109"/>
      <c r="T87" s="109"/>
      <c r="U87" s="109"/>
      <c r="V87" s="109"/>
      <c r="W87" s="109"/>
      <c r="X87" s="109"/>
      <c r="Y87" s="109"/>
      <c r="Z87" s="109"/>
      <c r="AA87" s="109"/>
      <c r="AB87" s="109"/>
      <c r="AC87" s="109"/>
      <c r="AD87" s="109"/>
      <c r="DU87" s="79"/>
      <c r="DV87" s="79"/>
    </row>
    <row r="88" spans="1:126" s="73" customFormat="1">
      <c r="A88" s="76"/>
      <c r="B88" s="122"/>
      <c r="C88" s="122"/>
      <c r="D88" s="116"/>
      <c r="E88" s="116"/>
      <c r="F88" s="106"/>
      <c r="G88" s="115"/>
      <c r="H88" s="124"/>
      <c r="I88" s="124"/>
      <c r="J88" s="109"/>
      <c r="K88" s="109"/>
      <c r="L88" s="109"/>
      <c r="M88" s="109"/>
      <c r="N88" s="109"/>
      <c r="O88" s="108"/>
      <c r="P88" s="109"/>
      <c r="Q88" s="109"/>
      <c r="R88" s="109"/>
      <c r="S88" s="109"/>
      <c r="T88" s="109"/>
      <c r="U88" s="109"/>
      <c r="V88" s="109"/>
      <c r="W88" s="109"/>
      <c r="X88" s="109"/>
      <c r="Y88" s="109"/>
      <c r="Z88" s="109"/>
      <c r="AA88" s="109"/>
      <c r="AB88" s="109"/>
      <c r="AC88" s="109"/>
      <c r="AD88" s="109"/>
      <c r="DU88" s="79"/>
      <c r="DV88" s="79"/>
    </row>
    <row r="89" spans="1:126" s="73" customFormat="1">
      <c r="A89" s="76"/>
      <c r="B89" s="230" t="s">
        <v>244</v>
      </c>
      <c r="C89" s="122"/>
      <c r="D89" s="116"/>
      <c r="E89" s="116"/>
      <c r="F89" s="106"/>
      <c r="G89" s="115"/>
      <c r="H89" s="124"/>
      <c r="I89" s="124"/>
      <c r="J89" s="109"/>
      <c r="K89" s="109"/>
      <c r="L89" s="109"/>
      <c r="M89" s="109"/>
      <c r="N89" s="109"/>
      <c r="O89" s="108"/>
      <c r="P89" s="109"/>
      <c r="Q89" s="109"/>
      <c r="R89" s="109"/>
      <c r="S89" s="109"/>
      <c r="T89" s="109"/>
      <c r="U89" s="109"/>
      <c r="V89" s="109"/>
      <c r="W89" s="109"/>
      <c r="X89" s="109"/>
      <c r="Y89" s="109"/>
      <c r="Z89" s="109"/>
      <c r="AA89" s="109"/>
      <c r="AB89" s="109"/>
      <c r="AC89" s="109"/>
      <c r="AD89" s="109"/>
      <c r="DU89" s="79"/>
      <c r="DV89" s="79"/>
    </row>
    <row r="90" spans="1:126" s="73" customFormat="1" ht="3" customHeight="1">
      <c r="A90" s="76"/>
      <c r="B90" s="122"/>
      <c r="C90" s="122"/>
      <c r="D90" s="116"/>
      <c r="E90" s="116"/>
      <c r="F90" s="106"/>
      <c r="G90" s="115"/>
      <c r="H90" s="124"/>
      <c r="I90" s="124"/>
      <c r="J90" s="109"/>
      <c r="K90" s="109"/>
      <c r="L90" s="109"/>
      <c r="M90" s="109"/>
      <c r="N90" s="109"/>
      <c r="O90" s="108"/>
      <c r="P90" s="109"/>
      <c r="Q90" s="109"/>
      <c r="R90" s="109"/>
      <c r="S90" s="109"/>
      <c r="T90" s="109"/>
      <c r="U90" s="109"/>
      <c r="V90" s="109"/>
      <c r="W90" s="109"/>
      <c r="X90" s="109"/>
      <c r="Y90" s="109"/>
      <c r="Z90" s="109"/>
      <c r="AA90" s="109"/>
      <c r="AB90" s="109"/>
      <c r="AC90" s="109"/>
      <c r="AD90" s="109"/>
      <c r="DU90" s="79"/>
      <c r="DV90" s="79"/>
    </row>
    <row r="91" spans="1:126" s="75" customFormat="1" ht="15.4">
      <c r="A91" s="76"/>
      <c r="B91" s="231" t="s">
        <v>81</v>
      </c>
      <c r="C91" s="122"/>
      <c r="D91" s="117" t="s">
        <v>204</v>
      </c>
      <c r="E91" s="117"/>
      <c r="F91" s="117" t="s">
        <v>390</v>
      </c>
      <c r="G91" s="115" t="s">
        <v>13</v>
      </c>
      <c r="H91" s="124" t="s">
        <v>49</v>
      </c>
      <c r="I91" s="115"/>
      <c r="J91" s="115">
        <v>0.05</v>
      </c>
      <c r="K91" s="108"/>
      <c r="L91" s="108"/>
      <c r="M91" s="108"/>
      <c r="N91" s="108"/>
      <c r="O91" s="108"/>
      <c r="P91" s="109"/>
      <c r="Q91" s="109"/>
      <c r="R91" s="109"/>
      <c r="S91" s="109"/>
      <c r="T91" s="109"/>
      <c r="U91" s="109"/>
      <c r="V91" s="109"/>
      <c r="W91" s="109"/>
      <c r="X91" s="109"/>
      <c r="Y91" s="109"/>
      <c r="Z91" s="109"/>
      <c r="AA91" s="109"/>
      <c r="AB91" s="109"/>
      <c r="AC91" s="109"/>
      <c r="AD91" s="109"/>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9"/>
      <c r="DV91" s="79"/>
    </row>
    <row r="92" spans="1:126" s="73" customFormat="1" ht="3" customHeight="1">
      <c r="A92" s="76"/>
      <c r="B92" s="231"/>
      <c r="C92" s="122"/>
      <c r="D92" s="116"/>
      <c r="E92" s="116"/>
      <c r="F92" s="106"/>
      <c r="G92" s="115"/>
      <c r="H92" s="124"/>
      <c r="I92" s="124"/>
      <c r="J92" s="109"/>
      <c r="K92" s="109"/>
      <c r="L92" s="109"/>
      <c r="M92" s="109"/>
      <c r="N92" s="109"/>
      <c r="O92" s="108"/>
      <c r="P92" s="109"/>
      <c r="Q92" s="109"/>
      <c r="R92" s="109"/>
      <c r="S92" s="109"/>
      <c r="T92" s="109"/>
      <c r="U92" s="109"/>
      <c r="V92" s="109"/>
      <c r="W92" s="109"/>
      <c r="X92" s="109"/>
      <c r="Y92" s="109"/>
      <c r="Z92" s="109"/>
      <c r="AA92" s="109"/>
      <c r="AB92" s="109"/>
      <c r="AC92" s="109"/>
      <c r="AD92" s="109"/>
      <c r="DU92" s="79"/>
      <c r="DV92" s="79"/>
    </row>
    <row r="93" spans="1:126" s="73" customFormat="1" ht="24.75">
      <c r="A93" s="76"/>
      <c r="B93" s="231" t="s">
        <v>363</v>
      </c>
      <c r="C93" s="122"/>
      <c r="D93" s="116" t="s">
        <v>245</v>
      </c>
      <c r="E93" s="116"/>
      <c r="F93" s="226" t="s">
        <v>331</v>
      </c>
      <c r="G93" s="115" t="s">
        <v>6</v>
      </c>
      <c r="H93" s="124" t="s">
        <v>10</v>
      </c>
      <c r="I93" s="124"/>
      <c r="J93" s="228"/>
      <c r="K93" s="109"/>
      <c r="L93" s="109"/>
      <c r="M93" s="109"/>
      <c r="N93" s="109"/>
      <c r="O93" s="108"/>
      <c r="P93" s="109"/>
      <c r="Q93" s="109"/>
      <c r="R93" s="109"/>
      <c r="S93" s="109"/>
      <c r="T93" s="109"/>
      <c r="U93" s="109"/>
      <c r="V93" s="109"/>
      <c r="W93" s="109"/>
      <c r="X93" s="109"/>
      <c r="Y93" s="109"/>
      <c r="Z93" s="109"/>
      <c r="AA93" s="109"/>
      <c r="AB93" s="109"/>
      <c r="AC93" s="109"/>
      <c r="AD93" s="109"/>
      <c r="DU93" s="79"/>
      <c r="DV93" s="79"/>
    </row>
    <row r="94" spans="1:126" s="73" customFormat="1" ht="3" customHeight="1">
      <c r="A94" s="76"/>
      <c r="B94" s="231"/>
      <c r="C94" s="122"/>
      <c r="D94" s="116"/>
      <c r="E94" s="116"/>
      <c r="F94" s="106"/>
      <c r="G94" s="115"/>
      <c r="H94" s="124"/>
      <c r="I94" s="124"/>
      <c r="J94" s="109"/>
      <c r="K94" s="109"/>
      <c r="L94" s="109"/>
      <c r="M94" s="109"/>
      <c r="N94" s="109"/>
      <c r="O94" s="108"/>
      <c r="P94" s="109"/>
      <c r="Q94" s="109"/>
      <c r="R94" s="109"/>
      <c r="S94" s="109"/>
      <c r="T94" s="109"/>
      <c r="U94" s="109"/>
      <c r="V94" s="109"/>
      <c r="W94" s="109"/>
      <c r="X94" s="109"/>
      <c r="Y94" s="109"/>
      <c r="Z94" s="109"/>
      <c r="AA94" s="109"/>
      <c r="AB94" s="109"/>
      <c r="AC94" s="109"/>
      <c r="AD94" s="109"/>
      <c r="DU94" s="79"/>
      <c r="DV94" s="79"/>
    </row>
    <row r="95" spans="1:126" s="73" customFormat="1" ht="24.75">
      <c r="A95" s="76"/>
      <c r="B95" s="231" t="s">
        <v>246</v>
      </c>
      <c r="C95" s="122"/>
      <c r="D95" s="122" t="s">
        <v>249</v>
      </c>
      <c r="E95" s="122"/>
      <c r="F95" s="106"/>
      <c r="G95" s="115" t="s">
        <v>6</v>
      </c>
      <c r="H95" s="124" t="s">
        <v>100</v>
      </c>
      <c r="I95" s="124"/>
      <c r="J95" s="228"/>
      <c r="K95" s="109"/>
      <c r="L95" s="109"/>
      <c r="M95" s="109"/>
      <c r="N95" s="109"/>
      <c r="O95" s="108"/>
      <c r="P95" s="109"/>
      <c r="Q95" s="109"/>
      <c r="R95" s="109"/>
      <c r="S95" s="109"/>
      <c r="T95" s="109"/>
      <c r="U95" s="109"/>
      <c r="V95" s="109"/>
      <c r="W95" s="109"/>
      <c r="X95" s="109"/>
      <c r="Y95" s="109"/>
      <c r="Z95" s="109"/>
      <c r="AA95" s="109"/>
      <c r="AB95" s="109"/>
      <c r="AC95" s="109"/>
      <c r="AD95" s="109"/>
      <c r="DU95" s="79"/>
      <c r="DV95" s="79"/>
    </row>
    <row r="96" spans="1:126" s="73" customFormat="1" ht="3" customHeight="1">
      <c r="A96" s="76"/>
      <c r="B96" s="231"/>
      <c r="C96" s="122"/>
      <c r="D96" s="122"/>
      <c r="E96" s="122"/>
      <c r="F96" s="106"/>
      <c r="G96" s="115"/>
      <c r="H96" s="124"/>
      <c r="I96" s="124"/>
      <c r="J96" s="109"/>
      <c r="K96" s="109"/>
      <c r="L96" s="109"/>
      <c r="M96" s="109"/>
      <c r="N96" s="109"/>
      <c r="O96" s="108"/>
      <c r="P96" s="109"/>
      <c r="Q96" s="109"/>
      <c r="R96" s="109"/>
      <c r="S96" s="109"/>
      <c r="T96" s="109"/>
      <c r="U96" s="109"/>
      <c r="V96" s="109"/>
      <c r="W96" s="109"/>
      <c r="X96" s="109"/>
      <c r="Y96" s="109"/>
      <c r="Z96" s="109"/>
      <c r="AA96" s="109"/>
      <c r="AB96" s="109"/>
      <c r="AC96" s="109"/>
      <c r="AD96" s="109"/>
      <c r="DU96" s="79"/>
      <c r="DV96" s="79"/>
    </row>
    <row r="97" spans="1:126" s="73" customFormat="1" ht="24.75">
      <c r="A97" s="76"/>
      <c r="B97" s="231" t="s">
        <v>247</v>
      </c>
      <c r="C97" s="122"/>
      <c r="D97" s="122" t="s">
        <v>250</v>
      </c>
      <c r="E97" s="122"/>
      <c r="F97" s="106"/>
      <c r="G97" s="115" t="s">
        <v>6</v>
      </c>
      <c r="H97" s="124" t="s">
        <v>100</v>
      </c>
      <c r="I97" s="124"/>
      <c r="J97" s="228"/>
      <c r="K97" s="109"/>
      <c r="L97" s="109"/>
      <c r="M97" s="109"/>
      <c r="N97" s="109"/>
      <c r="O97" s="108"/>
      <c r="P97" s="109"/>
      <c r="Q97" s="109"/>
      <c r="R97" s="109"/>
      <c r="S97" s="109"/>
      <c r="T97" s="109"/>
      <c r="U97" s="109"/>
      <c r="V97" s="109"/>
      <c r="W97" s="109"/>
      <c r="X97" s="109"/>
      <c r="Y97" s="109"/>
      <c r="Z97" s="109"/>
      <c r="AA97" s="109"/>
      <c r="AB97" s="109"/>
      <c r="AC97" s="109"/>
      <c r="AD97" s="109"/>
      <c r="DU97" s="79"/>
      <c r="DV97" s="79"/>
    </row>
    <row r="98" spans="1:126" s="73" customFormat="1" ht="3" customHeight="1">
      <c r="A98" s="76"/>
      <c r="B98" s="232"/>
      <c r="C98" s="116"/>
      <c r="D98" s="106"/>
      <c r="E98" s="106"/>
      <c r="F98" s="106"/>
      <c r="G98" s="115"/>
      <c r="H98" s="124"/>
      <c r="I98" s="115"/>
      <c r="J98" s="106"/>
      <c r="K98" s="109"/>
      <c r="L98" s="109"/>
      <c r="M98" s="109"/>
      <c r="N98" s="109"/>
      <c r="O98" s="108"/>
      <c r="P98" s="109"/>
      <c r="Q98" s="109"/>
      <c r="R98" s="109"/>
      <c r="S98" s="109"/>
      <c r="T98" s="109"/>
      <c r="U98" s="109"/>
      <c r="V98" s="109"/>
      <c r="W98" s="109"/>
      <c r="X98" s="109"/>
      <c r="Y98" s="109"/>
      <c r="Z98" s="109"/>
      <c r="AA98" s="109"/>
      <c r="AB98" s="109"/>
      <c r="AC98" s="109"/>
      <c r="AD98" s="109"/>
      <c r="DU98" s="79"/>
      <c r="DV98" s="79"/>
    </row>
    <row r="99" spans="1:126" s="73" customFormat="1" ht="24.75">
      <c r="A99" s="76"/>
      <c r="B99" s="231" t="s">
        <v>248</v>
      </c>
      <c r="C99" s="122"/>
      <c r="D99" s="116" t="s">
        <v>251</v>
      </c>
      <c r="E99" s="116"/>
      <c r="F99" s="106" t="s">
        <v>254</v>
      </c>
      <c r="G99" s="115" t="s">
        <v>8</v>
      </c>
      <c r="H99" s="124" t="s">
        <v>100</v>
      </c>
      <c r="I99" s="124"/>
      <c r="J99" s="170" t="str">
        <f>IF(ISNUMBER(DT50bio_soil_gr), IF(DT50bio_soil_gr=0,0,LN(2)/DT50bio_soil_gr),"??")</f>
        <v>??</v>
      </c>
      <c r="K99" s="189"/>
      <c r="L99" s="109"/>
      <c r="M99" s="109"/>
      <c r="N99" s="109"/>
      <c r="O99" s="108"/>
      <c r="P99" s="109"/>
      <c r="Q99" s="109"/>
      <c r="R99" s="109"/>
      <c r="S99" s="109"/>
      <c r="T99" s="109"/>
      <c r="U99" s="109"/>
      <c r="V99" s="109"/>
      <c r="W99" s="109"/>
      <c r="X99" s="109"/>
      <c r="Y99" s="109"/>
      <c r="Z99" s="109"/>
      <c r="AA99" s="109"/>
      <c r="AB99" s="109"/>
      <c r="AC99" s="109"/>
      <c r="AD99" s="109"/>
      <c r="DU99" s="79"/>
      <c r="DV99" s="79"/>
    </row>
    <row r="100" spans="1:126" s="73" customFormat="1" ht="3" customHeight="1">
      <c r="A100" s="76"/>
      <c r="B100" s="231"/>
      <c r="C100" s="122"/>
      <c r="D100" s="116"/>
      <c r="E100" s="116"/>
      <c r="F100" s="106"/>
      <c r="G100" s="115"/>
      <c r="H100" s="124"/>
      <c r="I100" s="124"/>
      <c r="J100" s="128"/>
      <c r="K100" s="109"/>
      <c r="L100" s="109"/>
      <c r="M100" s="109"/>
      <c r="N100" s="109"/>
      <c r="O100" s="108"/>
      <c r="P100" s="109"/>
      <c r="Q100" s="109"/>
      <c r="R100" s="109"/>
      <c r="S100" s="109"/>
      <c r="T100" s="109"/>
      <c r="U100" s="109"/>
      <c r="V100" s="109"/>
      <c r="W100" s="109"/>
      <c r="X100" s="109"/>
      <c r="Y100" s="109"/>
      <c r="Z100" s="109"/>
      <c r="AA100" s="109"/>
      <c r="AB100" s="109"/>
      <c r="AC100" s="109"/>
      <c r="AD100" s="109"/>
      <c r="DU100" s="79"/>
      <c r="DV100" s="79"/>
    </row>
    <row r="101" spans="1:126" ht="13.9">
      <c r="B101" s="232" t="s">
        <v>253</v>
      </c>
      <c r="C101" s="116"/>
      <c r="D101" s="107" t="s">
        <v>252</v>
      </c>
      <c r="E101" s="107"/>
      <c r="F101" s="106" t="s">
        <v>332</v>
      </c>
      <c r="G101" s="115" t="s">
        <v>8</v>
      </c>
      <c r="H101" s="124" t="s">
        <v>100</v>
      </c>
      <c r="I101" s="124"/>
      <c r="J101" s="170" t="str">
        <f>IF(AND(ISNUMBER(kvolat_gr),ISNUMBER(kleach_gr),ISNUMBER(kdeg_gr)),kvolat_gr+kleach_gr+kdeg_gr,"??")</f>
        <v>??</v>
      </c>
      <c r="K101" s="109"/>
      <c r="L101" s="109"/>
      <c r="M101" s="109"/>
      <c r="N101" s="109"/>
      <c r="O101" s="108"/>
      <c r="P101" s="109"/>
      <c r="Q101" s="109"/>
      <c r="R101" s="109"/>
      <c r="S101" s="109"/>
      <c r="T101" s="109"/>
      <c r="U101" s="109"/>
      <c r="V101" s="109"/>
      <c r="W101" s="109"/>
      <c r="X101" s="109"/>
      <c r="Y101" s="109"/>
      <c r="Z101" s="109"/>
      <c r="AA101" s="109"/>
      <c r="AB101" s="109"/>
      <c r="AC101" s="109"/>
      <c r="AD101" s="109"/>
    </row>
    <row r="102" spans="1:126" ht="3" customHeight="1">
      <c r="B102" s="232"/>
      <c r="C102" s="116"/>
      <c r="D102" s="107"/>
      <c r="E102" s="107"/>
      <c r="F102" s="106"/>
      <c r="G102" s="115"/>
      <c r="H102" s="124"/>
      <c r="I102" s="124"/>
      <c r="J102" s="128"/>
      <c r="K102" s="109"/>
      <c r="L102" s="109"/>
      <c r="M102" s="109"/>
      <c r="N102" s="109"/>
      <c r="O102" s="108"/>
      <c r="P102" s="109"/>
      <c r="Q102" s="109"/>
      <c r="R102" s="109"/>
      <c r="S102" s="109"/>
      <c r="T102" s="109"/>
      <c r="U102" s="109"/>
      <c r="V102" s="109"/>
      <c r="W102" s="109"/>
      <c r="X102" s="109"/>
      <c r="Y102" s="109"/>
      <c r="Z102" s="109"/>
      <c r="AA102" s="109"/>
      <c r="AB102" s="109"/>
      <c r="AC102" s="109"/>
      <c r="AD102" s="109"/>
    </row>
    <row r="103" spans="1:126" s="75" customFormat="1" ht="15.4">
      <c r="A103" s="76"/>
      <c r="B103" s="232" t="s">
        <v>79</v>
      </c>
      <c r="C103" s="116"/>
      <c r="D103" s="107" t="s">
        <v>47</v>
      </c>
      <c r="E103" s="107"/>
      <c r="F103" s="117" t="s">
        <v>395</v>
      </c>
      <c r="G103" s="115" t="s">
        <v>13</v>
      </c>
      <c r="H103" s="124" t="s">
        <v>78</v>
      </c>
      <c r="I103" s="124"/>
      <c r="J103" s="124">
        <v>170</v>
      </c>
      <c r="K103" s="108"/>
      <c r="L103" s="108"/>
      <c r="M103" s="108"/>
      <c r="N103" s="108"/>
      <c r="O103" s="108"/>
      <c r="P103" s="109"/>
      <c r="Q103" s="109"/>
      <c r="R103" s="109"/>
      <c r="S103" s="109"/>
      <c r="T103" s="109"/>
      <c r="U103" s="109"/>
      <c r="V103" s="109"/>
      <c r="W103" s="109"/>
      <c r="X103" s="109"/>
      <c r="Y103" s="109"/>
      <c r="Z103" s="109"/>
      <c r="AA103" s="109"/>
      <c r="AB103" s="109"/>
      <c r="AC103" s="109"/>
      <c r="AD103" s="109"/>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9"/>
      <c r="DV103" s="79"/>
    </row>
    <row r="104" spans="1:126" s="75" customFormat="1">
      <c r="A104" s="76"/>
      <c r="B104" s="116"/>
      <c r="C104" s="116"/>
      <c r="D104" s="107"/>
      <c r="E104" s="107"/>
      <c r="F104" s="117"/>
      <c r="G104" s="115"/>
      <c r="H104" s="124"/>
      <c r="I104" s="124"/>
      <c r="J104" s="124"/>
      <c r="K104" s="108"/>
      <c r="L104" s="108"/>
      <c r="M104" s="108"/>
      <c r="N104" s="108"/>
      <c r="O104" s="108"/>
      <c r="P104" s="109"/>
      <c r="Q104" s="109"/>
      <c r="R104" s="109"/>
      <c r="S104" s="109"/>
      <c r="T104" s="109"/>
      <c r="U104" s="109"/>
      <c r="V104" s="109"/>
      <c r="W104" s="109"/>
      <c r="X104" s="109"/>
      <c r="Y104" s="109"/>
      <c r="Z104" s="109"/>
      <c r="AA104" s="109"/>
      <c r="AB104" s="109"/>
      <c r="AC104" s="109"/>
      <c r="AD104" s="109"/>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9"/>
      <c r="DV104" s="79"/>
    </row>
    <row r="105" spans="1:126" s="75" customFormat="1">
      <c r="A105" s="76"/>
      <c r="B105" s="230" t="s">
        <v>255</v>
      </c>
      <c r="C105" s="116"/>
      <c r="D105" s="107"/>
      <c r="E105" s="107"/>
      <c r="F105" s="107"/>
      <c r="G105" s="115"/>
      <c r="H105" s="124"/>
      <c r="I105" s="124"/>
      <c r="J105" s="124"/>
      <c r="K105" s="108"/>
      <c r="L105" s="108"/>
      <c r="M105" s="108"/>
      <c r="N105" s="108"/>
      <c r="O105" s="108"/>
      <c r="P105" s="109"/>
      <c r="Q105" s="109"/>
      <c r="R105" s="109"/>
      <c r="S105" s="109"/>
      <c r="T105" s="109"/>
      <c r="U105" s="109"/>
      <c r="V105" s="109"/>
      <c r="W105" s="109"/>
      <c r="X105" s="109"/>
      <c r="Y105" s="109"/>
      <c r="Z105" s="109"/>
      <c r="AA105" s="109"/>
      <c r="AB105" s="109"/>
      <c r="AC105" s="109"/>
      <c r="AD105" s="109"/>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9"/>
      <c r="DV105" s="79"/>
    </row>
    <row r="106" spans="1:126" s="75" customFormat="1" ht="3" customHeight="1">
      <c r="A106" s="76"/>
      <c r="B106" s="116"/>
      <c r="C106" s="116"/>
      <c r="D106" s="107"/>
      <c r="E106" s="107"/>
      <c r="F106" s="107"/>
      <c r="G106" s="115"/>
      <c r="H106" s="124"/>
      <c r="I106" s="124"/>
      <c r="J106" s="124"/>
      <c r="K106" s="108"/>
      <c r="L106" s="108"/>
      <c r="M106" s="108"/>
      <c r="N106" s="108"/>
      <c r="O106" s="108"/>
      <c r="P106" s="109"/>
      <c r="Q106" s="109"/>
      <c r="R106" s="109"/>
      <c r="S106" s="109"/>
      <c r="T106" s="109"/>
      <c r="U106" s="109"/>
      <c r="V106" s="109"/>
      <c r="W106" s="109"/>
      <c r="X106" s="109"/>
      <c r="Y106" s="109"/>
      <c r="Z106" s="109"/>
      <c r="AA106" s="109"/>
      <c r="AB106" s="109"/>
      <c r="AC106" s="109"/>
      <c r="AD106" s="109"/>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9"/>
      <c r="DV106" s="79"/>
    </row>
    <row r="107" spans="1:126" s="75" customFormat="1" ht="15.4">
      <c r="A107" s="76"/>
      <c r="B107" s="231" t="s">
        <v>82</v>
      </c>
      <c r="C107" s="122"/>
      <c r="D107" s="117" t="s">
        <v>256</v>
      </c>
      <c r="E107" s="117"/>
      <c r="F107" s="117" t="s">
        <v>390</v>
      </c>
      <c r="G107" s="124" t="s">
        <v>13</v>
      </c>
      <c r="H107" s="124" t="s">
        <v>49</v>
      </c>
      <c r="I107" s="115"/>
      <c r="J107" s="127">
        <v>0.2</v>
      </c>
      <c r="K107" s="108"/>
      <c r="L107" s="108"/>
      <c r="M107" s="108"/>
      <c r="N107" s="108"/>
      <c r="O107" s="108"/>
      <c r="P107" s="109"/>
      <c r="Q107" s="109"/>
      <c r="R107" s="109"/>
      <c r="S107" s="109"/>
      <c r="T107" s="109"/>
      <c r="U107" s="109"/>
      <c r="V107" s="109"/>
      <c r="W107" s="109"/>
      <c r="X107" s="109"/>
      <c r="Y107" s="109"/>
      <c r="Z107" s="109"/>
      <c r="AA107" s="109"/>
      <c r="AB107" s="109"/>
      <c r="AC107" s="109"/>
      <c r="AD107" s="109"/>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9"/>
      <c r="DV107" s="79"/>
    </row>
    <row r="108" spans="1:126" s="75" customFormat="1" ht="3" customHeight="1">
      <c r="A108" s="76"/>
      <c r="B108" s="122"/>
      <c r="C108" s="122"/>
      <c r="D108" s="117"/>
      <c r="E108" s="117"/>
      <c r="F108" s="117"/>
      <c r="G108" s="124"/>
      <c r="H108" s="124"/>
      <c r="I108" s="124"/>
      <c r="J108" s="124"/>
      <c r="K108" s="108"/>
      <c r="L108" s="108"/>
      <c r="M108" s="108"/>
      <c r="N108" s="108"/>
      <c r="O108" s="108"/>
      <c r="P108" s="109"/>
      <c r="Q108" s="109"/>
      <c r="R108" s="109"/>
      <c r="S108" s="109"/>
      <c r="T108" s="109"/>
      <c r="U108" s="109"/>
      <c r="V108" s="109"/>
      <c r="W108" s="109"/>
      <c r="X108" s="109"/>
      <c r="Y108" s="109"/>
      <c r="Z108" s="109"/>
      <c r="AA108" s="109"/>
      <c r="AB108" s="109"/>
      <c r="AC108" s="109"/>
      <c r="AD108" s="109"/>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9"/>
      <c r="DV108" s="79"/>
    </row>
    <row r="109" spans="1:126" s="75" customFormat="1" ht="24.75">
      <c r="A109" s="76"/>
      <c r="B109" s="231" t="s">
        <v>364</v>
      </c>
      <c r="C109" s="122"/>
      <c r="D109" s="122" t="s">
        <v>365</v>
      </c>
      <c r="E109" s="122"/>
      <c r="F109" s="226" t="s">
        <v>380</v>
      </c>
      <c r="G109" s="124" t="s">
        <v>6</v>
      </c>
      <c r="H109" s="124" t="s">
        <v>10</v>
      </c>
      <c r="I109" s="124"/>
      <c r="J109" s="228"/>
      <c r="K109" s="108"/>
      <c r="L109" s="108"/>
      <c r="M109" s="108"/>
      <c r="N109" s="108"/>
      <c r="O109" s="108"/>
      <c r="P109" s="109"/>
      <c r="Q109" s="109"/>
      <c r="R109" s="109"/>
      <c r="S109" s="109"/>
      <c r="T109" s="109"/>
      <c r="U109" s="109"/>
      <c r="V109" s="109"/>
      <c r="W109" s="109"/>
      <c r="X109" s="109"/>
      <c r="Y109" s="109"/>
      <c r="Z109" s="109"/>
      <c r="AA109" s="109"/>
      <c r="AB109" s="109"/>
      <c r="AC109" s="109"/>
      <c r="AD109" s="109"/>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9"/>
      <c r="DV109" s="79"/>
    </row>
    <row r="110" spans="1:126" s="75" customFormat="1" ht="3" customHeight="1">
      <c r="A110" s="76"/>
      <c r="B110" s="231"/>
      <c r="C110" s="122"/>
      <c r="D110" s="122"/>
      <c r="E110" s="122"/>
      <c r="F110" s="129"/>
      <c r="G110" s="124"/>
      <c r="H110" s="124"/>
      <c r="I110" s="124"/>
      <c r="J110" s="109"/>
      <c r="K110" s="108"/>
      <c r="L110" s="108"/>
      <c r="M110" s="108"/>
      <c r="N110" s="108"/>
      <c r="O110" s="108"/>
      <c r="P110" s="109"/>
      <c r="Q110" s="109"/>
      <c r="R110" s="109"/>
      <c r="S110" s="109"/>
      <c r="T110" s="109"/>
      <c r="U110" s="109"/>
      <c r="V110" s="109"/>
      <c r="W110" s="109"/>
      <c r="X110" s="109"/>
      <c r="Y110" s="109"/>
      <c r="Z110" s="109"/>
      <c r="AA110" s="109"/>
      <c r="AB110" s="109"/>
      <c r="AC110" s="109"/>
      <c r="AD110" s="109"/>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9"/>
      <c r="DV110" s="79"/>
    </row>
    <row r="111" spans="1:126" s="75" customFormat="1" ht="24.75">
      <c r="A111" s="76"/>
      <c r="B111" s="231" t="s">
        <v>257</v>
      </c>
      <c r="C111" s="122"/>
      <c r="D111" s="122" t="s">
        <v>262</v>
      </c>
      <c r="E111" s="122"/>
      <c r="F111" s="129"/>
      <c r="G111" s="124" t="s">
        <v>6</v>
      </c>
      <c r="H111" s="124" t="s">
        <v>100</v>
      </c>
      <c r="I111" s="124"/>
      <c r="J111" s="228"/>
      <c r="K111" s="108"/>
      <c r="L111" s="108"/>
      <c r="M111" s="108"/>
      <c r="N111" s="108"/>
      <c r="O111" s="108"/>
      <c r="P111" s="109"/>
      <c r="Q111" s="109"/>
      <c r="R111" s="109"/>
      <c r="S111" s="109"/>
      <c r="T111" s="109"/>
      <c r="U111" s="109"/>
      <c r="V111" s="109"/>
      <c r="W111" s="109"/>
      <c r="X111" s="109"/>
      <c r="Y111" s="109"/>
      <c r="Z111" s="109"/>
      <c r="AA111" s="109"/>
      <c r="AB111" s="109"/>
      <c r="AC111" s="109"/>
      <c r="AD111" s="109"/>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9"/>
      <c r="DV111" s="79"/>
    </row>
    <row r="112" spans="1:126" s="75" customFormat="1" ht="3" customHeight="1">
      <c r="A112" s="76"/>
      <c r="B112" s="231"/>
      <c r="C112" s="122"/>
      <c r="D112" s="122"/>
      <c r="E112" s="122"/>
      <c r="F112" s="129"/>
      <c r="G112" s="124"/>
      <c r="H112" s="124"/>
      <c r="I112" s="124"/>
      <c r="J112" s="109"/>
      <c r="K112" s="108"/>
      <c r="L112" s="108"/>
      <c r="M112" s="108"/>
      <c r="N112" s="108"/>
      <c r="O112" s="108"/>
      <c r="P112" s="109"/>
      <c r="Q112" s="109"/>
      <c r="R112" s="109"/>
      <c r="S112" s="109"/>
      <c r="T112" s="109"/>
      <c r="U112" s="109"/>
      <c r="V112" s="109"/>
      <c r="W112" s="109"/>
      <c r="X112" s="109"/>
      <c r="Y112" s="109"/>
      <c r="Z112" s="109"/>
      <c r="AA112" s="109"/>
      <c r="AB112" s="109"/>
      <c r="AC112" s="109"/>
      <c r="AD112" s="109"/>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9"/>
      <c r="DV112" s="79"/>
    </row>
    <row r="113" spans="1:126" s="75" customFormat="1" ht="24.75">
      <c r="A113" s="76"/>
      <c r="B113" s="231" t="s">
        <v>258</v>
      </c>
      <c r="C113" s="122"/>
      <c r="D113" s="122" t="s">
        <v>263</v>
      </c>
      <c r="E113" s="122"/>
      <c r="F113" s="129"/>
      <c r="G113" s="124" t="s">
        <v>6</v>
      </c>
      <c r="H113" s="124" t="s">
        <v>100</v>
      </c>
      <c r="I113" s="124"/>
      <c r="J113" s="228"/>
      <c r="K113" s="108"/>
      <c r="L113" s="108"/>
      <c r="M113" s="108"/>
      <c r="N113" s="108"/>
      <c r="O113" s="108"/>
      <c r="P113" s="109"/>
      <c r="Q113" s="109"/>
      <c r="R113" s="109"/>
      <c r="S113" s="109"/>
      <c r="T113" s="109"/>
      <c r="U113" s="109"/>
      <c r="V113" s="109"/>
      <c r="W113" s="109"/>
      <c r="X113" s="109"/>
      <c r="Y113" s="109"/>
      <c r="Z113" s="109"/>
      <c r="AA113" s="109"/>
      <c r="AB113" s="109"/>
      <c r="AC113" s="109"/>
      <c r="AD113" s="109"/>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9"/>
      <c r="DV113" s="79"/>
    </row>
    <row r="114" spans="1:126" s="75" customFormat="1" ht="3" customHeight="1">
      <c r="A114" s="76"/>
      <c r="B114" s="231"/>
      <c r="C114" s="122"/>
      <c r="D114" s="129"/>
      <c r="E114" s="129"/>
      <c r="F114" s="129"/>
      <c r="G114" s="124"/>
      <c r="H114" s="124"/>
      <c r="I114" s="124"/>
      <c r="J114" s="106"/>
      <c r="K114" s="108"/>
      <c r="L114" s="108"/>
      <c r="M114" s="108"/>
      <c r="N114" s="108"/>
      <c r="O114" s="108"/>
      <c r="P114" s="109"/>
      <c r="Q114" s="109"/>
      <c r="R114" s="109"/>
      <c r="S114" s="109"/>
      <c r="T114" s="109"/>
      <c r="U114" s="109"/>
      <c r="V114" s="109"/>
      <c r="W114" s="109"/>
      <c r="X114" s="109"/>
      <c r="Y114" s="109"/>
      <c r="Z114" s="109"/>
      <c r="AA114" s="109"/>
      <c r="AB114" s="109"/>
      <c r="AC114" s="109"/>
      <c r="AD114" s="109"/>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9"/>
      <c r="DV114" s="79"/>
    </row>
    <row r="115" spans="1:126" s="75" customFormat="1" ht="24.75">
      <c r="A115" s="76"/>
      <c r="B115" s="231" t="s">
        <v>259</v>
      </c>
      <c r="C115" s="122"/>
      <c r="D115" s="122" t="s">
        <v>264</v>
      </c>
      <c r="E115" s="122"/>
      <c r="F115" s="129" t="s">
        <v>366</v>
      </c>
      <c r="G115" s="124" t="s">
        <v>8</v>
      </c>
      <c r="H115" s="124" t="s">
        <v>100</v>
      </c>
      <c r="I115" s="124"/>
      <c r="J115" s="170" t="str">
        <f>IF(ISNUMBER(DT50bio_soil_ar), IF(DT50bio_soil_ar=0,0,LN(2)/DT50bio_soil_ar),"??")</f>
        <v>??</v>
      </c>
      <c r="K115" s="108"/>
      <c r="L115" s="108"/>
      <c r="M115" s="108"/>
      <c r="N115" s="108"/>
      <c r="O115" s="108"/>
      <c r="P115" s="109"/>
      <c r="Q115" s="109"/>
      <c r="R115" s="109"/>
      <c r="S115" s="109"/>
      <c r="T115" s="109"/>
      <c r="U115" s="109"/>
      <c r="V115" s="109"/>
      <c r="W115" s="109"/>
      <c r="X115" s="109"/>
      <c r="Y115" s="109"/>
      <c r="Z115" s="109"/>
      <c r="AA115" s="109"/>
      <c r="AB115" s="109"/>
      <c r="AC115" s="109"/>
      <c r="AD115" s="109"/>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9"/>
      <c r="DV115" s="79"/>
    </row>
    <row r="116" spans="1:126" s="75" customFormat="1" ht="3" customHeight="1">
      <c r="A116" s="76"/>
      <c r="B116" s="231"/>
      <c r="C116" s="122"/>
      <c r="D116" s="116"/>
      <c r="E116" s="116"/>
      <c r="F116" s="106"/>
      <c r="G116" s="115"/>
      <c r="H116" s="124"/>
      <c r="I116" s="124"/>
      <c r="J116" s="128"/>
      <c r="K116" s="108"/>
      <c r="L116" s="108"/>
      <c r="M116" s="108"/>
      <c r="N116" s="108"/>
      <c r="O116" s="108"/>
      <c r="P116" s="109"/>
      <c r="Q116" s="109"/>
      <c r="R116" s="109"/>
      <c r="S116" s="109"/>
      <c r="T116" s="109"/>
      <c r="U116" s="109"/>
      <c r="V116" s="109"/>
      <c r="W116" s="109"/>
      <c r="X116" s="109"/>
      <c r="Y116" s="109"/>
      <c r="Z116" s="109"/>
      <c r="AA116" s="109"/>
      <c r="AB116" s="109"/>
      <c r="AC116" s="109"/>
      <c r="AD116" s="109"/>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9"/>
      <c r="DV116" s="79"/>
    </row>
    <row r="117" spans="1:126" s="75" customFormat="1" ht="13.9">
      <c r="A117" s="76"/>
      <c r="B117" s="232" t="s">
        <v>260</v>
      </c>
      <c r="C117" s="116"/>
      <c r="D117" s="107" t="s">
        <v>265</v>
      </c>
      <c r="E117" s="107"/>
      <c r="F117" s="106" t="s">
        <v>333</v>
      </c>
      <c r="G117" s="115" t="s">
        <v>8</v>
      </c>
      <c r="H117" s="124" t="s">
        <v>100</v>
      </c>
      <c r="I117" s="124"/>
      <c r="J117" s="170" t="str">
        <f>IF(AND(ISNUMBER(kvolat_ar),ISNUMBER(kleach_ar),ISNUMBER(kdeg_ar)),kvolat_ar+kleach_ar+kdeg_ar,"??")</f>
        <v>??</v>
      </c>
      <c r="K117" s="108"/>
      <c r="L117" s="108"/>
      <c r="M117" s="108"/>
      <c r="N117" s="108"/>
      <c r="O117" s="108"/>
      <c r="P117" s="109"/>
      <c r="Q117" s="109"/>
      <c r="R117" s="109"/>
      <c r="S117" s="109"/>
      <c r="T117" s="109"/>
      <c r="U117" s="109"/>
      <c r="V117" s="109"/>
      <c r="W117" s="109"/>
      <c r="X117" s="109"/>
      <c r="Y117" s="109"/>
      <c r="Z117" s="109"/>
      <c r="AA117" s="109"/>
      <c r="AB117" s="109"/>
      <c r="AC117" s="109"/>
      <c r="AD117" s="109"/>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9"/>
      <c r="DV117" s="79"/>
    </row>
    <row r="118" spans="1:126" s="75" customFormat="1" ht="3" customHeight="1">
      <c r="A118" s="76"/>
      <c r="B118" s="232"/>
      <c r="C118" s="116"/>
      <c r="D118" s="107"/>
      <c r="E118" s="107"/>
      <c r="F118" s="106"/>
      <c r="G118" s="115"/>
      <c r="H118" s="124"/>
      <c r="I118" s="124"/>
      <c r="J118" s="124"/>
      <c r="K118" s="108"/>
      <c r="L118" s="108"/>
      <c r="M118" s="108"/>
      <c r="N118" s="108"/>
      <c r="O118" s="108"/>
      <c r="P118" s="109"/>
      <c r="Q118" s="109"/>
      <c r="R118" s="109"/>
      <c r="S118" s="109"/>
      <c r="T118" s="109"/>
      <c r="U118" s="109"/>
      <c r="V118" s="109"/>
      <c r="W118" s="109"/>
      <c r="X118" s="109"/>
      <c r="Y118" s="109"/>
      <c r="Z118" s="109"/>
      <c r="AA118" s="109"/>
      <c r="AB118" s="109"/>
      <c r="AC118" s="109"/>
      <c r="AD118" s="109"/>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9"/>
      <c r="DV118" s="79"/>
    </row>
    <row r="119" spans="1:126" s="75" customFormat="1" ht="27.75" customHeight="1">
      <c r="A119" s="76"/>
      <c r="B119" s="232" t="s">
        <v>80</v>
      </c>
      <c r="C119" s="116"/>
      <c r="D119" s="107" t="s">
        <v>48</v>
      </c>
      <c r="E119" s="107"/>
      <c r="F119" s="117" t="s">
        <v>395</v>
      </c>
      <c r="G119" s="115" t="s">
        <v>13</v>
      </c>
      <c r="H119" s="124" t="s">
        <v>78</v>
      </c>
      <c r="I119" s="124"/>
      <c r="J119" s="124">
        <v>170</v>
      </c>
      <c r="K119" s="108"/>
      <c r="L119" s="108"/>
      <c r="M119" s="108"/>
      <c r="N119" s="108"/>
      <c r="O119" s="108"/>
      <c r="P119" s="109"/>
      <c r="Q119" s="109"/>
      <c r="R119" s="109"/>
      <c r="S119" s="109"/>
      <c r="T119" s="109"/>
      <c r="U119" s="109"/>
      <c r="V119" s="109"/>
      <c r="W119" s="109"/>
      <c r="X119" s="109"/>
      <c r="Y119" s="109"/>
      <c r="Z119" s="109"/>
      <c r="AA119" s="109"/>
      <c r="AB119" s="109"/>
      <c r="AC119" s="109"/>
      <c r="AD119" s="109"/>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9"/>
      <c r="DV119" s="79"/>
    </row>
    <row r="120" spans="1:126" s="75" customFormat="1">
      <c r="A120" s="76"/>
      <c r="B120" s="232"/>
      <c r="C120" s="116"/>
      <c r="D120" s="107"/>
      <c r="E120" s="107"/>
      <c r="F120" s="117"/>
      <c r="G120" s="115"/>
      <c r="H120" s="124"/>
      <c r="I120" s="124"/>
      <c r="J120" s="124"/>
      <c r="K120" s="108"/>
      <c r="L120" s="108"/>
      <c r="M120" s="108"/>
      <c r="N120" s="108"/>
      <c r="O120" s="108"/>
      <c r="P120" s="109"/>
      <c r="Q120" s="109"/>
      <c r="R120" s="109"/>
      <c r="S120" s="109"/>
      <c r="T120" s="109"/>
      <c r="U120" s="109"/>
      <c r="V120" s="109"/>
      <c r="W120" s="109"/>
      <c r="X120" s="109"/>
      <c r="Y120" s="109"/>
      <c r="Z120" s="109"/>
      <c r="AA120" s="109"/>
      <c r="AB120" s="109"/>
      <c r="AC120" s="109"/>
      <c r="AD120" s="109"/>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9"/>
      <c r="DV120" s="79"/>
    </row>
    <row r="121" spans="1:126" s="75" customFormat="1" ht="26.25">
      <c r="A121" s="76"/>
      <c r="B121" s="264" t="s">
        <v>324</v>
      </c>
      <c r="C121" s="116"/>
      <c r="D121" s="264" t="s">
        <v>327</v>
      </c>
      <c r="E121" s="264"/>
      <c r="F121" s="117" t="s">
        <v>330</v>
      </c>
      <c r="G121" s="265" t="s">
        <v>13</v>
      </c>
      <c r="H121" s="265" t="s">
        <v>323</v>
      </c>
      <c r="I121" s="265"/>
      <c r="J121" s="266">
        <v>2.7799999999999998E-4</v>
      </c>
      <c r="K121" s="108"/>
      <c r="L121" s="108"/>
      <c r="M121" s="108"/>
      <c r="N121" s="108"/>
      <c r="O121" s="108"/>
      <c r="P121" s="109"/>
      <c r="Q121" s="109"/>
      <c r="R121" s="109"/>
      <c r="S121" s="109"/>
      <c r="T121" s="109"/>
      <c r="U121" s="109"/>
      <c r="V121" s="109"/>
      <c r="W121" s="109"/>
      <c r="X121" s="109"/>
      <c r="Y121" s="109"/>
      <c r="Z121" s="109"/>
      <c r="AA121" s="109"/>
      <c r="AB121" s="109"/>
      <c r="AC121" s="109"/>
      <c r="AD121" s="109"/>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9"/>
      <c r="DV121" s="79"/>
    </row>
    <row r="122" spans="1:126" s="75" customFormat="1">
      <c r="A122" s="76"/>
      <c r="B122" s="264"/>
      <c r="C122" s="116"/>
      <c r="D122" s="264"/>
      <c r="E122" s="264"/>
      <c r="F122" s="117"/>
      <c r="G122" s="265"/>
      <c r="H122" s="265"/>
      <c r="I122" s="265"/>
      <c r="J122" s="266"/>
      <c r="K122" s="108"/>
      <c r="L122" s="108"/>
      <c r="M122" s="108"/>
      <c r="N122" s="108"/>
      <c r="O122" s="108"/>
      <c r="P122" s="109"/>
      <c r="Q122" s="109"/>
      <c r="R122" s="109"/>
      <c r="S122" s="109"/>
      <c r="T122" s="109"/>
      <c r="U122" s="109"/>
      <c r="V122" s="109"/>
      <c r="W122" s="109"/>
      <c r="X122" s="109"/>
      <c r="Y122" s="109"/>
      <c r="Z122" s="109"/>
      <c r="AA122" s="109"/>
      <c r="AB122" s="109"/>
      <c r="AC122" s="109"/>
      <c r="AD122" s="109"/>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9"/>
      <c r="DV122" s="79"/>
    </row>
    <row r="123" spans="1:126" s="75" customFormat="1" ht="13.9">
      <c r="A123" s="76"/>
      <c r="B123" s="264" t="s">
        <v>325</v>
      </c>
      <c r="C123" s="116"/>
      <c r="D123" s="264" t="s">
        <v>325</v>
      </c>
      <c r="E123" s="264"/>
      <c r="F123" s="117" t="s">
        <v>330</v>
      </c>
      <c r="G123" s="265" t="s">
        <v>13</v>
      </c>
      <c r="H123" s="265" t="s">
        <v>421</v>
      </c>
      <c r="I123" s="265"/>
      <c r="J123" s="265">
        <v>1</v>
      </c>
      <c r="K123" s="108"/>
      <c r="L123" s="108"/>
      <c r="M123" s="108"/>
      <c r="N123" s="108"/>
      <c r="O123" s="108"/>
      <c r="P123" s="109"/>
      <c r="Q123" s="109"/>
      <c r="R123" s="109"/>
      <c r="S123" s="109"/>
      <c r="T123" s="109"/>
      <c r="U123" s="109"/>
      <c r="V123" s="109"/>
      <c r="W123" s="109"/>
      <c r="X123" s="109"/>
      <c r="Y123" s="109"/>
      <c r="Z123" s="109"/>
      <c r="AA123" s="109"/>
      <c r="AB123" s="109"/>
      <c r="AC123" s="109"/>
      <c r="AD123" s="109"/>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9"/>
      <c r="DV123" s="79"/>
    </row>
    <row r="124" spans="1:126" s="75" customFormat="1">
      <c r="A124" s="76"/>
      <c r="B124" s="264"/>
      <c r="C124" s="116"/>
      <c r="D124" s="264"/>
      <c r="E124" s="264"/>
      <c r="F124" s="117"/>
      <c r="G124" s="265"/>
      <c r="H124" s="265"/>
      <c r="I124" s="265"/>
      <c r="J124" s="265"/>
      <c r="K124" s="108"/>
      <c r="L124" s="108"/>
      <c r="M124" s="108"/>
      <c r="N124" s="108"/>
      <c r="O124" s="108"/>
      <c r="P124" s="109"/>
      <c r="Q124" s="109"/>
      <c r="R124" s="109"/>
      <c r="S124" s="109"/>
      <c r="T124" s="109"/>
      <c r="U124" s="109"/>
      <c r="V124" s="109"/>
      <c r="W124" s="109"/>
      <c r="X124" s="109"/>
      <c r="Y124" s="109"/>
      <c r="Z124" s="109"/>
      <c r="AA124" s="109"/>
      <c r="AB124" s="109"/>
      <c r="AC124" s="109"/>
      <c r="AD124" s="109"/>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9"/>
      <c r="DV124" s="79"/>
    </row>
    <row r="125" spans="1:126" s="75" customFormat="1" ht="13.9">
      <c r="A125" s="76"/>
      <c r="B125" s="264" t="s">
        <v>326</v>
      </c>
      <c r="C125" s="116"/>
      <c r="D125" s="264" t="s">
        <v>328</v>
      </c>
      <c r="E125" s="264"/>
      <c r="F125" s="117" t="s">
        <v>330</v>
      </c>
      <c r="G125" s="265" t="s">
        <v>13</v>
      </c>
      <c r="H125" s="265" t="s">
        <v>329</v>
      </c>
      <c r="I125" s="265"/>
      <c r="J125" s="265">
        <v>365</v>
      </c>
      <c r="K125" s="108"/>
      <c r="L125" s="108"/>
      <c r="M125" s="108"/>
      <c r="N125" s="108"/>
      <c r="O125" s="108"/>
      <c r="P125" s="109"/>
      <c r="Q125" s="109"/>
      <c r="R125" s="109"/>
      <c r="S125" s="109"/>
      <c r="T125" s="109"/>
      <c r="U125" s="109"/>
      <c r="V125" s="109"/>
      <c r="W125" s="109"/>
      <c r="X125" s="109"/>
      <c r="Y125" s="109"/>
      <c r="Z125" s="109"/>
      <c r="AA125" s="109"/>
      <c r="AB125" s="109"/>
      <c r="AC125" s="109"/>
      <c r="AD125" s="109"/>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9"/>
      <c r="DV125" s="79"/>
    </row>
    <row r="126" spans="1:126" s="75" customFormat="1">
      <c r="A126" s="76"/>
      <c r="B126" s="232"/>
      <c r="C126" s="116"/>
      <c r="D126" s="107"/>
      <c r="E126" s="107"/>
      <c r="F126" s="117"/>
      <c r="G126" s="115"/>
      <c r="H126" s="124"/>
      <c r="I126" s="124"/>
      <c r="J126" s="124"/>
      <c r="K126" s="108"/>
      <c r="L126" s="108"/>
      <c r="M126" s="108"/>
      <c r="N126" s="108"/>
      <c r="O126" s="108"/>
      <c r="P126" s="109"/>
      <c r="Q126" s="109"/>
      <c r="R126" s="109"/>
      <c r="S126" s="109"/>
      <c r="T126" s="109"/>
      <c r="U126" s="109"/>
      <c r="V126" s="109"/>
      <c r="W126" s="109"/>
      <c r="X126" s="109"/>
      <c r="Y126" s="109"/>
      <c r="Z126" s="109"/>
      <c r="AA126" s="109"/>
      <c r="AB126" s="109"/>
      <c r="AC126" s="109"/>
      <c r="AD126" s="109"/>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9"/>
      <c r="DV126" s="79"/>
    </row>
    <row r="127" spans="1:126" s="76" customFormat="1" ht="126.75" customHeight="1">
      <c r="B127" s="129" t="s">
        <v>129</v>
      </c>
      <c r="C127" s="129"/>
      <c r="D127" s="116" t="s">
        <v>111</v>
      </c>
      <c r="E127" s="116"/>
      <c r="F127" s="106" t="s">
        <v>396</v>
      </c>
      <c r="G127" s="130"/>
      <c r="H127" s="130"/>
      <c r="I127" s="130"/>
      <c r="J127" s="130"/>
      <c r="K127" s="198" t="s">
        <v>15</v>
      </c>
      <c r="L127" s="198" t="s">
        <v>101</v>
      </c>
      <c r="M127" s="198" t="s">
        <v>14</v>
      </c>
      <c r="N127" s="198" t="s">
        <v>102</v>
      </c>
      <c r="O127" s="198" t="s">
        <v>16</v>
      </c>
      <c r="P127" s="198" t="s">
        <v>17</v>
      </c>
      <c r="Q127" s="198" t="s">
        <v>18</v>
      </c>
      <c r="R127" s="198" t="s">
        <v>19</v>
      </c>
      <c r="S127" s="198" t="s">
        <v>20</v>
      </c>
      <c r="T127" s="198" t="s">
        <v>21</v>
      </c>
      <c r="U127" s="198" t="s">
        <v>53</v>
      </c>
      <c r="V127" s="198" t="s">
        <v>22</v>
      </c>
      <c r="W127" s="198" t="s">
        <v>23</v>
      </c>
      <c r="X127" s="198" t="s">
        <v>24</v>
      </c>
      <c r="Y127" s="198" t="s">
        <v>25</v>
      </c>
      <c r="Z127" s="198" t="s">
        <v>26</v>
      </c>
      <c r="AA127" s="198" t="s">
        <v>27</v>
      </c>
      <c r="AB127" s="198" t="s">
        <v>28</v>
      </c>
      <c r="AC127" s="198" t="s">
        <v>29</v>
      </c>
      <c r="AD127" s="198" t="s">
        <v>30</v>
      </c>
    </row>
    <row r="128" spans="1:126" s="76" customFormat="1" ht="5.0999999999999996" customHeight="1" thickBot="1">
      <c r="B128" s="129"/>
      <c r="C128" s="129"/>
      <c r="D128" s="116"/>
      <c r="E128" s="116"/>
      <c r="F128" s="106"/>
      <c r="G128" s="130"/>
      <c r="H128" s="130"/>
      <c r="I128" s="130"/>
      <c r="J128" s="130"/>
      <c r="K128" s="131"/>
      <c r="L128" s="131"/>
      <c r="M128" s="131"/>
      <c r="N128" s="131"/>
      <c r="O128" s="131"/>
      <c r="P128" s="131"/>
      <c r="Q128" s="131"/>
      <c r="R128" s="131"/>
      <c r="S128" s="131"/>
      <c r="T128" s="131"/>
      <c r="U128" s="131"/>
      <c r="V128" s="131"/>
      <c r="W128" s="131"/>
      <c r="X128" s="131"/>
      <c r="Y128" s="131"/>
      <c r="Z128" s="131"/>
      <c r="AA128" s="131"/>
      <c r="AB128" s="131"/>
      <c r="AC128" s="131"/>
      <c r="AD128" s="131"/>
    </row>
    <row r="129" spans="1:126" s="73" customFormat="1" ht="28.5" customHeight="1" thickTop="1" thickBot="1">
      <c r="B129" s="119" t="s">
        <v>344</v>
      </c>
      <c r="C129" s="119"/>
      <c r="D129" s="171" t="s">
        <v>362</v>
      </c>
      <c r="E129" s="117"/>
      <c r="F129" s="171" t="s">
        <v>348</v>
      </c>
      <c r="G129" s="124" t="s">
        <v>13</v>
      </c>
      <c r="H129" s="245" t="str">
        <f>INDEX('Pick-lists &amp; Defaults'!D271:D273,MATCH(D129,AREA_or_VOLUME,0))</f>
        <v>??</v>
      </c>
      <c r="I129" s="124"/>
      <c r="J129" s="130"/>
      <c r="K129" s="197" t="str">
        <f>INDEX('Pick-lists &amp; Defaults'!C47:C57,MATCH($F$129,Select_area,0))</f>
        <v>??</v>
      </c>
      <c r="L129" s="197" t="str">
        <f>INDEX('Pick-lists &amp; Defaults'!D47:D57,MATCH($F$129,Select_area,0))</f>
        <v>??</v>
      </c>
      <c r="M129" s="197" t="str">
        <f>INDEX('Pick-lists &amp; Defaults'!E47:E57,MATCH($F$129,Select_area,0))</f>
        <v>??</v>
      </c>
      <c r="N129" s="197" t="str">
        <f>INDEX('Pick-lists &amp; Defaults'!F47:F57,MATCH($F$129,Select_area,0))</f>
        <v>??</v>
      </c>
      <c r="O129" s="197" t="str">
        <f>INDEX('Pick-lists &amp; Defaults'!G47:G57,MATCH($F$129,Select_area,0))</f>
        <v>??</v>
      </c>
      <c r="P129" s="197" t="str">
        <f>INDEX('Pick-lists &amp; Defaults'!H47:H57,MATCH($F$129,Select_area,0))</f>
        <v>??</v>
      </c>
      <c r="Q129" s="197" t="str">
        <f>INDEX('Pick-lists &amp; Defaults'!I47:I57,MATCH($F$129,Select_area,0))</f>
        <v>??</v>
      </c>
      <c r="R129" s="197" t="str">
        <f>INDEX('Pick-lists &amp; Defaults'!J47:J57,MATCH($F$129,Select_area,0))</f>
        <v>??</v>
      </c>
      <c r="S129" s="197" t="str">
        <f>INDEX('Pick-lists &amp; Defaults'!K47:K57,MATCH($F$129,Select_area,0))</f>
        <v>??</v>
      </c>
      <c r="T129" s="197" t="str">
        <f>INDEX('Pick-lists &amp; Defaults'!L47:L57,MATCH($F$129,Select_area,0))</f>
        <v>??</v>
      </c>
      <c r="U129" s="197" t="str">
        <f>INDEX('Pick-lists &amp; Defaults'!M47:M57,MATCH($F$129,Select_area,0))</f>
        <v>??</v>
      </c>
      <c r="V129" s="197" t="str">
        <f>INDEX('Pick-lists &amp; Defaults'!N47:N57,MATCH($F$129,Select_area,0))</f>
        <v>??</v>
      </c>
      <c r="W129" s="197" t="str">
        <f>INDEX('Pick-lists &amp; Defaults'!O47:O57,MATCH($F$129,Select_area,0))</f>
        <v>??</v>
      </c>
      <c r="X129" s="197" t="str">
        <f>INDEX('Pick-lists &amp; Defaults'!P47:P57,MATCH($F$129,Select_area,0))</f>
        <v>??</v>
      </c>
      <c r="Y129" s="197" t="str">
        <f>INDEX('Pick-lists &amp; Defaults'!Q47:Q57,MATCH($F$129,Select_area,0))</f>
        <v>??</v>
      </c>
      <c r="Z129" s="197" t="str">
        <f>INDEX('Pick-lists &amp; Defaults'!R47:R57,MATCH($F$129,Select_area,0))</f>
        <v>??</v>
      </c>
      <c r="AA129" s="197" t="str">
        <f>INDEX('Pick-lists &amp; Defaults'!S47:S57,MATCH($F$129,Select_area,0))</f>
        <v>??</v>
      </c>
      <c r="AB129" s="197" t="str">
        <f>INDEX('Pick-lists &amp; Defaults'!T47:T57,MATCH($F$129,Select_area,0))</f>
        <v>??</v>
      </c>
      <c r="AC129" s="197" t="str">
        <f>INDEX('Pick-lists &amp; Defaults'!U47:U57,MATCH($F$129,Select_area,0))</f>
        <v>??</v>
      </c>
      <c r="AD129" s="197" t="str">
        <f>INDEX('Pick-lists &amp; Defaults'!V47:V57,MATCH($F$129,Select_area,0))</f>
        <v>??</v>
      </c>
    </row>
    <row r="130" spans="1:126" s="73" customFormat="1" ht="53.25" thickTop="1">
      <c r="B130" s="119"/>
      <c r="C130" s="119"/>
      <c r="D130" s="132"/>
      <c r="E130" s="132"/>
      <c r="F130" s="233" t="s">
        <v>354</v>
      </c>
      <c r="G130" s="124" t="s">
        <v>6</v>
      </c>
      <c r="H130" s="245" t="str">
        <f>INDEX('Pick-lists &amp; Defaults'!D271:D273,MATCH(D129,AREA_or_VOLUME,0))</f>
        <v>??</v>
      </c>
      <c r="I130" s="124"/>
      <c r="J130" s="192"/>
      <c r="K130" s="118"/>
      <c r="L130" s="118"/>
      <c r="M130" s="118"/>
      <c r="N130" s="118"/>
      <c r="O130" s="118"/>
      <c r="P130" s="118"/>
      <c r="Q130" s="118"/>
      <c r="R130" s="118"/>
      <c r="S130" s="118"/>
      <c r="T130" s="118"/>
      <c r="U130" s="118"/>
      <c r="V130" s="118"/>
      <c r="W130" s="118"/>
      <c r="X130" s="118"/>
      <c r="Y130" s="118"/>
      <c r="Z130" s="118"/>
      <c r="AA130" s="118"/>
      <c r="AB130" s="118"/>
      <c r="AC130" s="118"/>
      <c r="AD130" s="118"/>
    </row>
    <row r="131" spans="1:126" s="73" customFormat="1">
      <c r="B131" s="119"/>
      <c r="C131" s="119"/>
      <c r="D131" s="132"/>
      <c r="E131" s="132"/>
      <c r="F131" s="109"/>
      <c r="G131" s="124"/>
      <c r="H131" s="124"/>
      <c r="I131" s="124"/>
      <c r="J131" s="192"/>
      <c r="K131" s="109"/>
      <c r="L131" s="109"/>
      <c r="M131" s="109"/>
      <c r="N131" s="109"/>
      <c r="O131" s="109"/>
      <c r="P131" s="109"/>
      <c r="Q131" s="109"/>
      <c r="R131" s="109"/>
      <c r="S131" s="109"/>
      <c r="T131" s="109"/>
      <c r="U131" s="109"/>
      <c r="V131" s="109"/>
      <c r="W131" s="109"/>
      <c r="X131" s="109"/>
      <c r="Y131" s="109"/>
      <c r="Z131" s="109"/>
      <c r="AA131" s="109"/>
      <c r="AB131" s="109"/>
      <c r="AC131" s="109"/>
      <c r="AD131" s="109"/>
    </row>
    <row r="132" spans="1:126" s="73" customFormat="1">
      <c r="B132" s="119"/>
      <c r="C132" s="119"/>
      <c r="D132" s="132"/>
      <c r="E132" s="132"/>
      <c r="F132" s="109"/>
      <c r="G132" s="124"/>
      <c r="H132" s="124"/>
      <c r="I132" s="124"/>
      <c r="J132" s="192"/>
      <c r="K132" s="109"/>
      <c r="L132" s="109"/>
      <c r="M132" s="109"/>
      <c r="N132" s="109"/>
      <c r="O132" s="109"/>
      <c r="P132" s="109"/>
      <c r="Q132" s="109"/>
      <c r="R132" s="109"/>
      <c r="S132" s="109"/>
      <c r="T132" s="109"/>
      <c r="U132" s="109"/>
      <c r="V132" s="109"/>
      <c r="W132" s="109"/>
      <c r="X132" s="109"/>
      <c r="Y132" s="109"/>
      <c r="Z132" s="109"/>
      <c r="AA132" s="109"/>
      <c r="AB132" s="109"/>
      <c r="AC132" s="109"/>
      <c r="AD132" s="109"/>
    </row>
    <row r="133" spans="1:126" s="73" customFormat="1">
      <c r="B133" s="119"/>
      <c r="C133" s="119"/>
      <c r="D133" s="132"/>
      <c r="E133" s="132"/>
      <c r="F133" s="109"/>
      <c r="G133" s="128"/>
      <c r="H133" s="128"/>
      <c r="I133" s="128"/>
      <c r="J133" s="192"/>
      <c r="K133" s="109"/>
      <c r="L133" s="109"/>
      <c r="M133" s="109"/>
      <c r="N133" s="109"/>
      <c r="O133" s="109"/>
      <c r="P133" s="109"/>
      <c r="Q133" s="109"/>
      <c r="R133" s="109"/>
      <c r="S133" s="109"/>
      <c r="T133" s="109"/>
      <c r="U133" s="109"/>
      <c r="V133" s="109"/>
      <c r="W133" s="109"/>
      <c r="X133" s="109"/>
      <c r="Y133" s="109"/>
      <c r="Z133" s="109"/>
      <c r="AA133" s="109"/>
      <c r="AB133" s="109"/>
      <c r="AC133" s="109"/>
      <c r="AD133" s="109"/>
    </row>
    <row r="134" spans="1:126" s="73" customFormat="1" ht="15.4">
      <c r="B134" s="119" t="s">
        <v>109</v>
      </c>
      <c r="C134" s="119"/>
      <c r="D134" s="117" t="s">
        <v>165</v>
      </c>
      <c r="E134" s="117"/>
      <c r="F134" s="116" t="s">
        <v>385</v>
      </c>
      <c r="G134" s="124" t="s">
        <v>13</v>
      </c>
      <c r="H134" s="124" t="s">
        <v>5</v>
      </c>
      <c r="I134" s="124"/>
      <c r="J134" s="128"/>
      <c r="K134" s="197" t="str">
        <f>IF(application=Spraying_foaming,'Pick-lists &amp; Defaults'!$C84,IF(application=Aerosol_fogging,'Pick-lists &amp; Defaults'!$C110, IF(application=Smearing,'Pick-lists &amp; Defaults'!$C136,IF(application=Fumigation,'Pick-lists &amp; Defaults'!$C162,IF(application=Sprinkling,'Pick-lists &amp; Defaults'!$C188,IF(application=Bait,'Pick-lists &amp; Defaults'!$C214,IF(application=Sprinkling_bait,'Pick-lists &amp; Defaults'!$C240,"??")))))))</f>
        <v>??</v>
      </c>
      <c r="L134" s="197" t="str">
        <f>IF(application=Spraying_foaming,'Pick-lists &amp; Defaults'!$C85,IF(application=Aerosol_fogging,'Pick-lists &amp; Defaults'!$C111, IF(application=Smearing,'Pick-lists &amp; Defaults'!$C137,IF(application=Fumigation,'Pick-lists &amp; Defaults'!$C163,IF(application=Sprinkling,'Pick-lists &amp; Defaults'!$C189,IF(application=Bait,'Pick-lists &amp; Defaults'!$C215,IF(application=Sprinkling_bait,'Pick-lists &amp; Defaults'!$C241,"??")))))))</f>
        <v>??</v>
      </c>
      <c r="M134" s="197" t="str">
        <f>IF(application=Spraying_foaming,'Pick-lists &amp; Defaults'!$C86,IF(application=Aerosol_fogging,'Pick-lists &amp; Defaults'!$C112, IF(application=Smearing,'Pick-lists &amp; Defaults'!$C138,IF(application=Fumigation,'Pick-lists &amp; Defaults'!$C164,IF(application=Sprinkling,'Pick-lists &amp; Defaults'!$C190,IF(application=Bait,'Pick-lists &amp; Defaults'!$C216,IF(application=Sprinkling_bait,'Pick-lists &amp; Defaults'!$C242,"??")))))))</f>
        <v>??</v>
      </c>
      <c r="N134" s="197" t="str">
        <f>IF(application=Spraying_foaming,'Pick-lists &amp; Defaults'!$C87,IF(application=Aerosol_fogging,'Pick-lists &amp; Defaults'!$C113, IF(application=Smearing,'Pick-lists &amp; Defaults'!$C139,IF(application=Fumigation,'Pick-lists &amp; Defaults'!$C165,IF(application=Sprinkling,'Pick-lists &amp; Defaults'!$C191,IF(application=Bait,'Pick-lists &amp; Defaults'!$C217,IF(application=Sprinkling_bait,'Pick-lists &amp; Defaults'!$C243,"??")))))))</f>
        <v>??</v>
      </c>
      <c r="O134" s="197" t="str">
        <f>IF(application=Spraying_foaming,'Pick-lists &amp; Defaults'!$C88,IF(application=Aerosol_fogging,'Pick-lists &amp; Defaults'!$C114, IF(application=Smearing,'Pick-lists &amp; Defaults'!$C140,IF(application=Fumigation,'Pick-lists &amp; Defaults'!$C166,IF(application=Sprinkling,'Pick-lists &amp; Defaults'!$C192,IF(application=Bait,'Pick-lists &amp; Defaults'!$C218,IF(application=Sprinkling_bait,'Pick-lists &amp; Defaults'!$C244,"??")))))))</f>
        <v>??</v>
      </c>
      <c r="P134" s="197" t="str">
        <f>IF(application=Spraying_foaming,'Pick-lists &amp; Defaults'!$C89,IF(application=Aerosol_fogging,'Pick-lists &amp; Defaults'!$C115, IF(application=Smearing,'Pick-lists &amp; Defaults'!$C141,IF(application=Fumigation,'Pick-lists &amp; Defaults'!$C167,IF(application=Sprinkling,'Pick-lists &amp; Defaults'!$C193,IF(application=Bait,'Pick-lists &amp; Defaults'!$C219,IF(application=Sprinkling_bait,'Pick-lists &amp; Defaults'!$C245,"??")))))))</f>
        <v>??</v>
      </c>
      <c r="Q134" s="197" t="str">
        <f>IF(application=Spraying_foaming,'Pick-lists &amp; Defaults'!$C90,IF(application=Aerosol_fogging,'Pick-lists &amp; Defaults'!$C116, IF(application=Smearing,'Pick-lists &amp; Defaults'!$C142,IF(application=Fumigation,'Pick-lists &amp; Defaults'!$C168,IF(application=Sprinkling,'Pick-lists &amp; Defaults'!$C194,IF(application=Bait,'Pick-lists &amp; Defaults'!$C220,IF(application=Sprinkling_bait,'Pick-lists &amp; Defaults'!$C246,"??")))))))</f>
        <v>??</v>
      </c>
      <c r="R134" s="197" t="str">
        <f>IF(application=Spraying_foaming,'Pick-lists &amp; Defaults'!$C91,IF(application=Aerosol_fogging,'Pick-lists &amp; Defaults'!$C117, IF(application=Smearing,'Pick-lists &amp; Defaults'!$C143,IF(application=Fumigation,'Pick-lists &amp; Defaults'!$C169,IF(application=Sprinkling,'Pick-lists &amp; Defaults'!$C195,IF(application=Bait,'Pick-lists &amp; Defaults'!$C221,IF(application=Sprinkling_bait,'Pick-lists &amp; Defaults'!$C247,"??")))))))</f>
        <v>??</v>
      </c>
      <c r="S134" s="197" t="str">
        <f>IF(application=Spraying_foaming,'Pick-lists &amp; Defaults'!$C92,IF(application=Aerosol_fogging,'Pick-lists &amp; Defaults'!$C118, IF(application=Smearing,'Pick-lists &amp; Defaults'!$C144,IF(application=Fumigation,'Pick-lists &amp; Defaults'!$C170,IF(application=Sprinkling,'Pick-lists &amp; Defaults'!$C196,IF(application=Bait,'Pick-lists &amp; Defaults'!$C222,IF(application=Sprinkling_bait,'Pick-lists &amp; Defaults'!$C248,"??")))))))</f>
        <v>??</v>
      </c>
      <c r="T134" s="197" t="str">
        <f>IF(application=Spraying_foaming,'Pick-lists &amp; Defaults'!$C93,IF(application=Aerosol_fogging,'Pick-lists &amp; Defaults'!$C119, IF(application=Smearing,'Pick-lists &amp; Defaults'!$C145,IF(application=Fumigation,'Pick-lists &amp; Defaults'!$C171,IF(application=Sprinkling,'Pick-lists &amp; Defaults'!$C197,IF(application=Bait,'Pick-lists &amp; Defaults'!$C223,IF(application=Sprinkling_bait,'Pick-lists &amp; Defaults'!$C249,"??")))))))</f>
        <v>??</v>
      </c>
      <c r="U134" s="197" t="str">
        <f>IF(application=Spraying_foaming,'Pick-lists &amp; Defaults'!$C94,IF(application=Aerosol_fogging,'Pick-lists &amp; Defaults'!$C120, IF(application=Smearing,'Pick-lists &amp; Defaults'!$C146,IF(application=Fumigation,'Pick-lists &amp; Defaults'!$C172,IF(application=Sprinkling,'Pick-lists &amp; Defaults'!$C198,IF(application=Bait,'Pick-lists &amp; Defaults'!$C224,IF(application=Sprinkling_bait,'Pick-lists &amp; Defaults'!$C250,"??")))))))</f>
        <v>??</v>
      </c>
      <c r="V134" s="197" t="str">
        <f>IF(application=Spraying_foaming,'Pick-lists &amp; Defaults'!$C95,IF(application=Aerosol_fogging,'Pick-lists &amp; Defaults'!$C121, IF(application=Smearing,'Pick-lists &amp; Defaults'!$C147,IF(application=Fumigation,'Pick-lists &amp; Defaults'!$C173,IF(application=Sprinkling,'Pick-lists &amp; Defaults'!$C199,IF(application=Bait,'Pick-lists &amp; Defaults'!$C225,IF(application=Sprinkling_bait,'Pick-lists &amp; Defaults'!$C251,"??")))))))</f>
        <v>??</v>
      </c>
      <c r="W134" s="197" t="str">
        <f>IF(application=Spraying_foaming,'Pick-lists &amp; Defaults'!$C96,IF(application=Aerosol_fogging,'Pick-lists &amp; Defaults'!$C122, IF(application=Smearing,'Pick-lists &amp; Defaults'!$C148,IF(application=Fumigation,'Pick-lists &amp; Defaults'!$C174,IF(application=Sprinkling,'Pick-lists &amp; Defaults'!$C200,IF(application=Bait,'Pick-lists &amp; Defaults'!$C226,IF(application=Sprinkling_bait,'Pick-lists &amp; Defaults'!$C252,"??")))))))</f>
        <v>??</v>
      </c>
      <c r="X134" s="197" t="str">
        <f>IF(application=Spraying_foaming,'Pick-lists &amp; Defaults'!$C97,IF(application=Aerosol_fogging,'Pick-lists &amp; Defaults'!$C123, IF(application=Smearing,'Pick-lists &amp; Defaults'!$C149,IF(application=Fumigation,'Pick-lists &amp; Defaults'!$C175,IF(application=Sprinkling,'Pick-lists &amp; Defaults'!$C201,IF(application=Bait,'Pick-lists &amp; Defaults'!$C227,IF(application=Sprinkling_bait,'Pick-lists &amp; Defaults'!$C253,"??")))))))</f>
        <v>??</v>
      </c>
      <c r="Y134" s="197" t="str">
        <f>IF(application=Spraying_foaming,'Pick-lists &amp; Defaults'!$C98,IF(application=Aerosol_fogging,'Pick-lists &amp; Defaults'!$C124, IF(application=Smearing,'Pick-lists &amp; Defaults'!$C150,IF(application=Fumigation,'Pick-lists &amp; Defaults'!$C176,IF(application=Sprinkling,'Pick-lists &amp; Defaults'!$C202,IF(application=Bait,'Pick-lists &amp; Defaults'!$C228,IF(application=Sprinkling_bait,'Pick-lists &amp; Defaults'!$C254,"??")))))))</f>
        <v>??</v>
      </c>
      <c r="Z134" s="197" t="str">
        <f>IF(application=Spraying_foaming,'Pick-lists &amp; Defaults'!$C99,IF(application=Aerosol_fogging,'Pick-lists &amp; Defaults'!$C125, IF(application=Smearing,'Pick-lists &amp; Defaults'!$C151,IF(application=Fumigation,'Pick-lists &amp; Defaults'!$C177,IF(application=Sprinkling,'Pick-lists &amp; Defaults'!$C203,IF(application=Bait,'Pick-lists &amp; Defaults'!$C229,IF(application=Sprinkling_bait,'Pick-lists &amp; Defaults'!$C255,"??")))))))</f>
        <v>??</v>
      </c>
      <c r="AA134" s="197" t="str">
        <f>IF(application=Spraying_foaming,'Pick-lists &amp; Defaults'!$C100,IF(application=Aerosol_fogging,'Pick-lists &amp; Defaults'!$C126, IF(application=Smearing,'Pick-lists &amp; Defaults'!$C152,IF(application=Fumigation,'Pick-lists &amp; Defaults'!$C178,IF(application=Sprinkling,'Pick-lists &amp; Defaults'!$C204,IF(application=Bait,'Pick-lists &amp; Defaults'!$C230,IF(application=Sprinkling_bait,'Pick-lists &amp; Defaults'!$C256,"??")))))))</f>
        <v>??</v>
      </c>
      <c r="AB134" s="197" t="str">
        <f>IF(application=Spraying_foaming,'Pick-lists &amp; Defaults'!$C101,IF(application=Aerosol_fogging,'Pick-lists &amp; Defaults'!$C127, IF(application=Smearing,'Pick-lists &amp; Defaults'!$C153,IF(application=Fumigation,'Pick-lists &amp; Defaults'!$C179,IF(application=Sprinkling,'Pick-lists &amp; Defaults'!$C205,IF(application=Bait,'Pick-lists &amp; Defaults'!$C231,IF(application=Sprinkling_bait,'Pick-lists &amp; Defaults'!$C257,"??")))))))</f>
        <v>??</v>
      </c>
      <c r="AC134" s="197" t="str">
        <f>IF(application=Spraying_foaming,'Pick-lists &amp; Defaults'!$C102,IF(application=Aerosol_fogging,'Pick-lists &amp; Defaults'!$C128, IF(application=Smearing,'Pick-lists &amp; Defaults'!$C154,IF(application=Fumigation,'Pick-lists &amp; Defaults'!$C180,IF(application=Sprinkling,'Pick-lists &amp; Defaults'!$C206,IF(application=Bait,'Pick-lists &amp; Defaults'!$C232,IF(application=Sprinkling_bait,'Pick-lists &amp; Defaults'!$C258,"??")))))))</f>
        <v>??</v>
      </c>
      <c r="AD134" s="197" t="str">
        <f>IF(application=Spraying_foaming,'Pick-lists &amp; Defaults'!$C103,IF(application=Aerosol_fogging,'Pick-lists &amp; Defaults'!$C129, IF(application=Smearing,'Pick-lists &amp; Defaults'!$C155,IF(application=Fumigation,'Pick-lists &amp; Defaults'!$C181,IF(application=Sprinkling,'Pick-lists &amp; Defaults'!$C207,IF(application=Bait,'Pick-lists &amp; Defaults'!$C233,IF(application=Sprinkling_bait,'Pick-lists &amp; Defaults'!$C259,"??")))))))</f>
        <v>??</v>
      </c>
    </row>
    <row r="135" spans="1:126" s="73" customFormat="1" ht="15.4">
      <c r="B135" s="107"/>
      <c r="C135" s="107"/>
      <c r="D135" s="133" t="s">
        <v>166</v>
      </c>
      <c r="E135" s="133"/>
      <c r="F135" s="116" t="s">
        <v>385</v>
      </c>
      <c r="G135" s="121" t="s">
        <v>13</v>
      </c>
      <c r="H135" s="124" t="s">
        <v>5</v>
      </c>
      <c r="I135" s="124"/>
      <c r="J135" s="120"/>
      <c r="K135" s="197" t="str">
        <f>IF(application=Spraying_foaming,'Pick-lists &amp; Defaults'!$D84,IF(application=Aerosol_fogging,'Pick-lists &amp; Defaults'!$D110, IF(application=Smearing,'Pick-lists &amp; Defaults'!$D136,IF(application=Fumigation,'Pick-lists &amp; Defaults'!$D162,IF(application=Sprinkling,'Pick-lists &amp; Defaults'!$D188,IF(application=Bait,'Pick-lists &amp; Defaults'!$D214,IF(application=Sprinkling_bait,'Pick-lists &amp; Defaults'!$D240,"??")))))))</f>
        <v>??</v>
      </c>
      <c r="L135" s="197" t="str">
        <f>IF(application=Spraying_foaming,'Pick-lists &amp; Defaults'!$D85,IF(application=Aerosol_fogging,'Pick-lists &amp; Defaults'!$D111, IF(application=Smearing,'Pick-lists &amp; Defaults'!$D137,IF(application=Fumigation,'Pick-lists &amp; Defaults'!$D163,IF(application=Sprinkling,'Pick-lists &amp; Defaults'!$D189,IF(application=Bait,'Pick-lists &amp; Defaults'!$D215,IF(application=Sprinkling_bait,'Pick-lists &amp; Defaults'!$D241,"??")))))))</f>
        <v>??</v>
      </c>
      <c r="M135" s="197" t="str">
        <f>IF(application=Spraying_foaming,'Pick-lists &amp; Defaults'!$D86,IF(application=Aerosol_fogging,'Pick-lists &amp; Defaults'!$D112, IF(application=Smearing,'Pick-lists &amp; Defaults'!$D138,IF(application=Fumigation,'Pick-lists &amp; Defaults'!$D164,IF(application=Sprinkling,'Pick-lists &amp; Defaults'!$D190,IF(application=Bait,'Pick-lists &amp; Defaults'!$D216,IF(application=Sprinkling_bait,'Pick-lists &amp; Defaults'!$D242,"??")))))))</f>
        <v>??</v>
      </c>
      <c r="N135" s="197" t="str">
        <f>IF(application=Spraying_foaming,'Pick-lists &amp; Defaults'!$D87,IF(application=Aerosol_fogging,'Pick-lists &amp; Defaults'!$D113, IF(application=Smearing,'Pick-lists &amp; Defaults'!$D139,IF(application=Fumigation,'Pick-lists &amp; Defaults'!$D165,IF(application=Sprinkling,'Pick-lists &amp; Defaults'!$D191,IF(application=Bait,'Pick-lists &amp; Defaults'!$D217,IF(application=Sprinkling_bait,'Pick-lists &amp; Defaults'!$D243,"??")))))))</f>
        <v>??</v>
      </c>
      <c r="O135" s="197" t="str">
        <f>IF(application=Spraying_foaming,'Pick-lists &amp; Defaults'!$D88,IF(application=Aerosol_fogging,'Pick-lists &amp; Defaults'!$D114, IF(application=Smearing,'Pick-lists &amp; Defaults'!$D140,IF(application=Fumigation,'Pick-lists &amp; Defaults'!$D166,IF(application=Sprinkling,'Pick-lists &amp; Defaults'!$D192,IF(application=Bait,'Pick-lists &amp; Defaults'!$D218,IF(application=Sprinkling_bait,'Pick-lists &amp; Defaults'!$D244,"??")))))))</f>
        <v>??</v>
      </c>
      <c r="P135" s="197" t="str">
        <f>IF(application=Spraying_foaming,'Pick-lists &amp; Defaults'!$D89,IF(application=Aerosol_fogging,'Pick-lists &amp; Defaults'!$D115, IF(application=Smearing,'Pick-lists &amp; Defaults'!$D141,IF(application=Fumigation,'Pick-lists &amp; Defaults'!$D167,IF(application=Sprinkling,'Pick-lists &amp; Defaults'!$D193,IF(application=Bait,'Pick-lists &amp; Defaults'!$D219,IF(application=Sprinkling_bait,'Pick-lists &amp; Defaults'!$D245,"??")))))))</f>
        <v>??</v>
      </c>
      <c r="Q135" s="197" t="str">
        <f>IF(application=Spraying_foaming,'Pick-lists &amp; Defaults'!$D90,IF(application=Aerosol_fogging,'Pick-lists &amp; Defaults'!$D116, IF(application=Smearing,'Pick-lists &amp; Defaults'!$D142,IF(application=Fumigation,'Pick-lists &amp; Defaults'!$D168,IF(application=Sprinkling,'Pick-lists &amp; Defaults'!$D194,IF(application=Bait,'Pick-lists &amp; Defaults'!$D220,IF(application=Sprinkling_bait,'Pick-lists &amp; Defaults'!$D246,"??")))))))</f>
        <v>??</v>
      </c>
      <c r="R135" s="197" t="str">
        <f>IF(application=Spraying_foaming,'Pick-lists &amp; Defaults'!$D91,IF(application=Aerosol_fogging,'Pick-lists &amp; Defaults'!$D117, IF(application=Smearing,'Pick-lists &amp; Defaults'!$D143,IF(application=Fumigation,'Pick-lists &amp; Defaults'!$D169,IF(application=Sprinkling,'Pick-lists &amp; Defaults'!$D195,IF(application=Bait,'Pick-lists &amp; Defaults'!$D221,IF(application=Sprinkling_bait,'Pick-lists &amp; Defaults'!$D247,"??")))))))</f>
        <v>??</v>
      </c>
      <c r="S135" s="197" t="str">
        <f>IF(application=Spraying_foaming,'Pick-lists &amp; Defaults'!$D92,IF(application=Aerosol_fogging,'Pick-lists &amp; Defaults'!$D118, IF(application=Smearing,'Pick-lists &amp; Defaults'!$D144,IF(application=Fumigation,'Pick-lists &amp; Defaults'!$D170,IF(application=Sprinkling,'Pick-lists &amp; Defaults'!$D196,IF(application=Bait,'Pick-lists &amp; Defaults'!$D222,IF(application=Sprinkling_bait,'Pick-lists &amp; Defaults'!$D248,"??")))))))</f>
        <v>??</v>
      </c>
      <c r="T135" s="197" t="str">
        <f>IF(application=Spraying_foaming,'Pick-lists &amp; Defaults'!$D93,IF(application=Aerosol_fogging,'Pick-lists &amp; Defaults'!$D119, IF(application=Smearing,'Pick-lists &amp; Defaults'!$D145,IF(application=Fumigation,'Pick-lists &amp; Defaults'!$D171,IF(application=Sprinkling,'Pick-lists &amp; Defaults'!$D197,IF(application=Bait,'Pick-lists &amp; Defaults'!$D223,IF(application=Sprinkling_bait,'Pick-lists &amp; Defaults'!$D249,"??")))))))</f>
        <v>??</v>
      </c>
      <c r="U135" s="197" t="str">
        <f>IF(application=Spraying_foaming,'Pick-lists &amp; Defaults'!$D94,IF(application=Aerosol_fogging,'Pick-lists &amp; Defaults'!$D120, IF(application=Smearing,'Pick-lists &amp; Defaults'!$D146,IF(application=Fumigation,'Pick-lists &amp; Defaults'!$D172,IF(application=Sprinkling,'Pick-lists &amp; Defaults'!$D198,IF(application=Bait,'Pick-lists &amp; Defaults'!$D224,IF(application=Sprinkling_bait,'Pick-lists &amp; Defaults'!$D250,"??")))))))</f>
        <v>??</v>
      </c>
      <c r="V135" s="197" t="str">
        <f>IF(application=Spraying_foaming,'Pick-lists &amp; Defaults'!$D95,IF(application=Aerosol_fogging,'Pick-lists &amp; Defaults'!$D121, IF(application=Smearing,'Pick-lists &amp; Defaults'!$D147,IF(application=Fumigation,'Pick-lists &amp; Defaults'!$D173,IF(application=Sprinkling,'Pick-lists &amp; Defaults'!$D199,IF(application=Bait,'Pick-lists &amp; Defaults'!$D225,IF(application=Sprinkling_bait,'Pick-lists &amp; Defaults'!$D251,"??")))))))</f>
        <v>??</v>
      </c>
      <c r="W135" s="197" t="str">
        <f>IF(application=Spraying_foaming,'Pick-lists &amp; Defaults'!$D96,IF(application=Aerosol_fogging,'Pick-lists &amp; Defaults'!$D122, IF(application=Smearing,'Pick-lists &amp; Defaults'!$D148,IF(application=Fumigation,'Pick-lists &amp; Defaults'!$D174,IF(application=Sprinkling,'Pick-lists &amp; Defaults'!$D200,IF(application=Bait,'Pick-lists &amp; Defaults'!$D226,IF(application=Sprinkling_bait,'Pick-lists &amp; Defaults'!$D252,"??")))))))</f>
        <v>??</v>
      </c>
      <c r="X135" s="197" t="str">
        <f>IF(application=Spraying_foaming,'Pick-lists &amp; Defaults'!$D97,IF(application=Aerosol_fogging,'Pick-lists &amp; Defaults'!$D123, IF(application=Smearing,'Pick-lists &amp; Defaults'!$D149,IF(application=Fumigation,'Pick-lists &amp; Defaults'!$D175,IF(application=Sprinkling,'Pick-lists &amp; Defaults'!$D201,IF(application=Bait,'Pick-lists &amp; Defaults'!$D227,IF(application=Sprinkling_bait,'Pick-lists &amp; Defaults'!$D253,"??")))))))</f>
        <v>??</v>
      </c>
      <c r="Y135" s="197" t="str">
        <f>IF(application=Spraying_foaming,'Pick-lists &amp; Defaults'!$D98,IF(application=Aerosol_fogging,'Pick-lists &amp; Defaults'!$D124, IF(application=Smearing,'Pick-lists &amp; Defaults'!$D150,IF(application=Fumigation,'Pick-lists &amp; Defaults'!$D176,IF(application=Sprinkling,'Pick-lists &amp; Defaults'!$D202,IF(application=Bait,'Pick-lists &amp; Defaults'!$D228,IF(application=Sprinkling_bait,'Pick-lists &amp; Defaults'!$D254,"??")))))))</f>
        <v>??</v>
      </c>
      <c r="Z135" s="197" t="str">
        <f>IF(application=Spraying_foaming,'Pick-lists &amp; Defaults'!$D99,IF(application=Aerosol_fogging,'Pick-lists &amp; Defaults'!$D125, IF(application=Smearing,'Pick-lists &amp; Defaults'!$D151,IF(application=Fumigation,'Pick-lists &amp; Defaults'!$D177,IF(application=Sprinkling,'Pick-lists &amp; Defaults'!$D203,IF(application=Bait,'Pick-lists &amp; Defaults'!$D229,IF(application=Sprinkling_bait,'Pick-lists &amp; Defaults'!$D255,"??")))))))</f>
        <v>??</v>
      </c>
      <c r="AA135" s="197" t="str">
        <f>IF(application=Spraying_foaming,'Pick-lists &amp; Defaults'!$D100,IF(application=Aerosol_fogging,'Pick-lists &amp; Defaults'!$D126, IF(application=Smearing,'Pick-lists &amp; Defaults'!$D152,IF(application=Fumigation,'Pick-lists &amp; Defaults'!$D178,IF(application=Sprinkling,'Pick-lists &amp; Defaults'!$D204,IF(application=Bait,'Pick-lists &amp; Defaults'!$D230,IF(application=Sprinkling_bait,'Pick-lists &amp; Defaults'!$D256,"??")))))))</f>
        <v>??</v>
      </c>
      <c r="AB135" s="197" t="str">
        <f>IF(application=Spraying_foaming,'Pick-lists &amp; Defaults'!$D101,IF(application=Aerosol_fogging,'Pick-lists &amp; Defaults'!$D127, IF(application=Smearing,'Pick-lists &amp; Defaults'!$D153,IF(application=Fumigation,'Pick-lists &amp; Defaults'!$D179,IF(application=Sprinkling,'Pick-lists &amp; Defaults'!$D205,IF(application=Bait,'Pick-lists &amp; Defaults'!$D231,IF(application=Sprinkling_bait,'Pick-lists &amp; Defaults'!$D257,"??")))))))</f>
        <v>??</v>
      </c>
      <c r="AC135" s="197" t="str">
        <f>IF(application=Spraying_foaming,'Pick-lists &amp; Defaults'!$D102,IF(application=Aerosol_fogging,'Pick-lists &amp; Defaults'!$D128, IF(application=Smearing,'Pick-lists &amp; Defaults'!$D154,IF(application=Fumigation,'Pick-lists &amp; Defaults'!$D180,IF(application=Sprinkling,'Pick-lists &amp; Defaults'!$D206,IF(application=Bait,'Pick-lists &amp; Defaults'!$D232,IF(application=Sprinkling_bait,'Pick-lists &amp; Defaults'!$D258,"??")))))))</f>
        <v>??</v>
      </c>
      <c r="AD135" s="197" t="str">
        <f>IF(application=Spraying_foaming,'Pick-lists &amp; Defaults'!$D103,IF(application=Aerosol_fogging,'Pick-lists &amp; Defaults'!$D129, IF(application=Smearing,'Pick-lists &amp; Defaults'!$D155,IF(application=Fumigation,'Pick-lists &amp; Defaults'!$D181,IF(application=Sprinkling,'Pick-lists &amp; Defaults'!$D207,IF(application=Bait,'Pick-lists &amp; Defaults'!$D233,IF(application=Sprinkling_bait,'Pick-lists &amp; Defaults'!$D259,"??")))))))</f>
        <v>??</v>
      </c>
    </row>
    <row r="136" spans="1:126" ht="15.4">
      <c r="B136" s="107"/>
      <c r="C136" s="107"/>
      <c r="D136" s="107" t="s">
        <v>167</v>
      </c>
      <c r="E136" s="107"/>
      <c r="F136" s="116" t="s">
        <v>385</v>
      </c>
      <c r="G136" s="115" t="s">
        <v>13</v>
      </c>
      <c r="H136" s="124" t="s">
        <v>5</v>
      </c>
      <c r="I136" s="124"/>
      <c r="J136" s="107"/>
      <c r="K136" s="197" t="str">
        <f>IF(application=Spraying_foaming,'Pick-lists &amp; Defaults'!$E84,IF(application=Aerosol_fogging,'Pick-lists &amp; Defaults'!$E110, IF(application=Smearing,'Pick-lists &amp; Defaults'!$E136,IF(application=Fumigation,'Pick-lists &amp; Defaults'!$E162,IF(application=Sprinkling,'Pick-lists &amp; Defaults'!$E188,IF(application=Bait,'Pick-lists &amp; Defaults'!$E214,IF(application=Sprinkling_bait,'Pick-lists &amp; Defaults'!$E240,"??")))))))</f>
        <v>??</v>
      </c>
      <c r="L136" s="197" t="str">
        <f>IF(application=Spraying_foaming,'Pick-lists &amp; Defaults'!$E85,IF(application=Aerosol_fogging,'Pick-lists &amp; Defaults'!$E111, IF(application=Smearing,'Pick-lists &amp; Defaults'!$E137,IF(application=Fumigation,'Pick-lists &amp; Defaults'!$E163,IF(application=Sprinkling,'Pick-lists &amp; Defaults'!$E189,IF(application=Bait,'Pick-lists &amp; Defaults'!$E215,IF(application=Sprinkling_bait,'Pick-lists &amp; Defaults'!$E241,"??")))))))</f>
        <v>??</v>
      </c>
      <c r="M136" s="197" t="str">
        <f>IF(application=Spraying_foaming,'Pick-lists &amp; Defaults'!$E86,IF(application=Aerosol_fogging,'Pick-lists &amp; Defaults'!$E112, IF(application=Smearing,'Pick-lists &amp; Defaults'!$E138,IF(application=Fumigation,'Pick-lists &amp; Defaults'!$E164,IF(application=Sprinkling,'Pick-lists &amp; Defaults'!$E190,IF(application=Bait,'Pick-lists &amp; Defaults'!$E216,IF(application=Sprinkling_bait,'Pick-lists &amp; Defaults'!$E242,"??")))))))</f>
        <v>??</v>
      </c>
      <c r="N136" s="197" t="str">
        <f>IF(application=Spraying_foaming,'Pick-lists &amp; Defaults'!$E87,IF(application=Aerosol_fogging,'Pick-lists &amp; Defaults'!$E113, IF(application=Smearing,'Pick-lists &amp; Defaults'!$E139,IF(application=Fumigation,'Pick-lists &amp; Defaults'!$E165,IF(application=Sprinkling,'Pick-lists &amp; Defaults'!$E191,IF(application=Bait,'Pick-lists &amp; Defaults'!$E217,IF(application=Sprinkling_bait,'Pick-lists &amp; Defaults'!$E243,"??")))))))</f>
        <v>??</v>
      </c>
      <c r="O136" s="197" t="str">
        <f>IF(application=Spraying_foaming,'Pick-lists &amp; Defaults'!$E88,IF(application=Aerosol_fogging,'Pick-lists &amp; Defaults'!$E114, IF(application=Smearing,'Pick-lists &amp; Defaults'!$E140,IF(application=Fumigation,'Pick-lists &amp; Defaults'!$E166,IF(application=Sprinkling,'Pick-lists &amp; Defaults'!$E192,IF(application=Bait,'Pick-lists &amp; Defaults'!$E218,IF(application=Sprinkling_bait,'Pick-lists &amp; Defaults'!$E244,"??")))))))</f>
        <v>??</v>
      </c>
      <c r="P136" s="197" t="str">
        <f>IF(application=Spraying_foaming,'Pick-lists &amp; Defaults'!$E89,IF(application=Aerosol_fogging,'Pick-lists &amp; Defaults'!$E115, IF(application=Smearing,'Pick-lists &amp; Defaults'!$E141,IF(application=Fumigation,'Pick-lists &amp; Defaults'!$E167,IF(application=Sprinkling,'Pick-lists &amp; Defaults'!$E193,IF(application=Bait,'Pick-lists &amp; Defaults'!$E219,IF(application=Sprinkling_bait,'Pick-lists &amp; Defaults'!$E245,"??")))))))</f>
        <v>??</v>
      </c>
      <c r="Q136" s="197" t="str">
        <f>IF(application=Spraying_foaming,'Pick-lists &amp; Defaults'!$E90,IF(application=Aerosol_fogging,'Pick-lists &amp; Defaults'!$E116, IF(application=Smearing,'Pick-lists &amp; Defaults'!$E142,IF(application=Fumigation,'Pick-lists &amp; Defaults'!$E168,IF(application=Sprinkling,'Pick-lists &amp; Defaults'!$E194,IF(application=Bait,'Pick-lists &amp; Defaults'!$E220,IF(application=Sprinkling_bait,'Pick-lists &amp; Defaults'!$E246,"??")))))))</f>
        <v>??</v>
      </c>
      <c r="R136" s="197" t="str">
        <f>IF(application=Spraying_foaming,'Pick-lists &amp; Defaults'!$E91,IF(application=Aerosol_fogging,'Pick-lists &amp; Defaults'!$E117, IF(application=Smearing,'Pick-lists &amp; Defaults'!$E143,IF(application=Fumigation,'Pick-lists &amp; Defaults'!$E169,IF(application=Sprinkling,'Pick-lists &amp; Defaults'!$E195,IF(application=Bait,'Pick-lists &amp; Defaults'!$E221,IF(application=Sprinkling_bait,'Pick-lists &amp; Defaults'!$E247,"??")))))))</f>
        <v>??</v>
      </c>
      <c r="S136" s="197" t="str">
        <f>IF(application=Spraying_foaming,'Pick-lists &amp; Defaults'!$E92,IF(application=Aerosol_fogging,'Pick-lists &amp; Defaults'!$E118, IF(application=Smearing,'Pick-lists &amp; Defaults'!$E144,IF(application=Fumigation,'Pick-lists &amp; Defaults'!$E170,IF(application=Sprinkling,'Pick-lists &amp; Defaults'!$E196,IF(application=Bait,'Pick-lists &amp; Defaults'!$E222,IF(application=Sprinkling_bait,'Pick-lists &amp; Defaults'!$E248,"??")))))))</f>
        <v>??</v>
      </c>
      <c r="T136" s="197" t="str">
        <f>IF(application=Spraying_foaming,'Pick-lists &amp; Defaults'!$E93,IF(application=Aerosol_fogging,'Pick-lists &amp; Defaults'!$E119, IF(application=Smearing,'Pick-lists &amp; Defaults'!$E145,IF(application=Fumigation,'Pick-lists &amp; Defaults'!$E171,IF(application=Sprinkling,'Pick-lists &amp; Defaults'!$E197,IF(application=Bait,'Pick-lists &amp; Defaults'!$E223,IF(application=Sprinkling_bait,'Pick-lists &amp; Defaults'!$E249,"??")))))))</f>
        <v>??</v>
      </c>
      <c r="U136" s="197" t="str">
        <f>IF(application=Spraying_foaming,'Pick-lists &amp; Defaults'!$E94,IF(application=Aerosol_fogging,'Pick-lists &amp; Defaults'!$E120, IF(application=Smearing,'Pick-lists &amp; Defaults'!$E146,IF(application=Fumigation,'Pick-lists &amp; Defaults'!$E172,IF(application=Sprinkling,'Pick-lists &amp; Defaults'!$E198,IF(application=Bait,'Pick-lists &amp; Defaults'!$E224,IF(application=Sprinkling_bait,'Pick-lists &amp; Defaults'!$E250,"??")))))))</f>
        <v>??</v>
      </c>
      <c r="V136" s="197" t="str">
        <f>IF(application=Spraying_foaming,'Pick-lists &amp; Defaults'!$E95,IF(application=Aerosol_fogging,'Pick-lists &amp; Defaults'!$E121, IF(application=Smearing,'Pick-lists &amp; Defaults'!$E147,IF(application=Fumigation,'Pick-lists &amp; Defaults'!$E173,IF(application=Sprinkling,'Pick-lists &amp; Defaults'!$E199,IF(application=Bait,'Pick-lists &amp; Defaults'!$E225,IF(application=Sprinkling_bait,'Pick-lists &amp; Defaults'!$E251,"??")))))))</f>
        <v>??</v>
      </c>
      <c r="W136" s="197" t="str">
        <f>IF(application=Spraying_foaming,'Pick-lists &amp; Defaults'!$E96,IF(application=Aerosol_fogging,'Pick-lists &amp; Defaults'!$E122, IF(application=Smearing,'Pick-lists &amp; Defaults'!$E148,IF(application=Fumigation,'Pick-lists &amp; Defaults'!$E174,IF(application=Sprinkling,'Pick-lists &amp; Defaults'!$E200,IF(application=Bait,'Pick-lists &amp; Defaults'!$E226,IF(application=Sprinkling_bait,'Pick-lists &amp; Defaults'!$E252,"??")))))))</f>
        <v>??</v>
      </c>
      <c r="X136" s="197" t="str">
        <f>IF(application=Spraying_foaming,'Pick-lists &amp; Defaults'!$E97,IF(application=Aerosol_fogging,'Pick-lists &amp; Defaults'!$E123, IF(application=Smearing,'Pick-lists &amp; Defaults'!$E149,IF(application=Fumigation,'Pick-lists &amp; Defaults'!$E175,IF(application=Sprinkling,'Pick-lists &amp; Defaults'!$E201,IF(application=Bait,'Pick-lists &amp; Defaults'!$E227,IF(application=Sprinkling_bait,'Pick-lists &amp; Defaults'!$E253,"??")))))))</f>
        <v>??</v>
      </c>
      <c r="Y136" s="197" t="str">
        <f>IF(application=Spraying_foaming,'Pick-lists &amp; Defaults'!$E98,IF(application=Aerosol_fogging,'Pick-lists &amp; Defaults'!$E124, IF(application=Smearing,'Pick-lists &amp; Defaults'!$E150,IF(application=Fumigation,'Pick-lists &amp; Defaults'!$E176,IF(application=Sprinkling,'Pick-lists &amp; Defaults'!$E202,IF(application=Bait,'Pick-lists &amp; Defaults'!$E228,IF(application=Sprinkling_bait,'Pick-lists &amp; Defaults'!$E254,"??")))))))</f>
        <v>??</v>
      </c>
      <c r="Z136" s="197" t="str">
        <f>IF(application=Spraying_foaming,'Pick-lists &amp; Defaults'!$E99,IF(application=Aerosol_fogging,'Pick-lists &amp; Defaults'!$E125, IF(application=Smearing,'Pick-lists &amp; Defaults'!$E151,IF(application=Fumigation,'Pick-lists &amp; Defaults'!$E177,IF(application=Sprinkling,'Pick-lists &amp; Defaults'!$E203,IF(application=Bait,'Pick-lists &amp; Defaults'!$E229,IF(application=Sprinkling_bait,'Pick-lists &amp; Defaults'!$E255,"??")))))))</f>
        <v>??</v>
      </c>
      <c r="AA136" s="197" t="str">
        <f>IF(application=Spraying_foaming,'Pick-lists &amp; Defaults'!$E100,IF(application=Aerosol_fogging,'Pick-lists &amp; Defaults'!$E126, IF(application=Smearing,'Pick-lists &amp; Defaults'!$E152,IF(application=Fumigation,'Pick-lists &amp; Defaults'!$E178,IF(application=Sprinkling,'Pick-lists &amp; Defaults'!$E204,IF(application=Bait,'Pick-lists &amp; Defaults'!$E230,IF(application=Sprinkling_bait,'Pick-lists &amp; Defaults'!$E256,"??")))))))</f>
        <v>??</v>
      </c>
      <c r="AB136" s="197" t="str">
        <f>IF(application=Spraying_foaming,'Pick-lists &amp; Defaults'!$E101,IF(application=Aerosol_fogging,'Pick-lists &amp; Defaults'!$E127, IF(application=Smearing,'Pick-lists &amp; Defaults'!$E153,IF(application=Fumigation,'Pick-lists &amp; Defaults'!$E179,IF(application=Sprinkling,'Pick-lists &amp; Defaults'!$E205,IF(application=Bait,'Pick-lists &amp; Defaults'!$E231,IF(application=Sprinkling_bait,'Pick-lists &amp; Defaults'!$E257,"??")))))))</f>
        <v>??</v>
      </c>
      <c r="AC136" s="197" t="str">
        <f>IF(application=Spraying_foaming,'Pick-lists &amp; Defaults'!$E102,IF(application=Aerosol_fogging,'Pick-lists &amp; Defaults'!$E128, IF(application=Smearing,'Pick-lists &amp; Defaults'!$E154,IF(application=Fumigation,'Pick-lists &amp; Defaults'!$E180,IF(application=Sprinkling,'Pick-lists &amp; Defaults'!$E206,IF(application=Bait,'Pick-lists &amp; Defaults'!$E232,IF(application=Sprinkling_bait,'Pick-lists &amp; Defaults'!$E258,"??")))))))</f>
        <v>??</v>
      </c>
      <c r="AD136" s="197" t="str">
        <f>IF(application=Spraying_foaming,'Pick-lists &amp; Defaults'!$E103,IF(application=Aerosol_fogging,'Pick-lists &amp; Defaults'!$E129, IF(application=Smearing,'Pick-lists &amp; Defaults'!$E155,IF(application=Fumigation,'Pick-lists &amp; Defaults'!$E181,IF(application=Sprinkling,'Pick-lists &amp; Defaults'!$E207,IF(application=Bait,'Pick-lists &amp; Defaults'!$E233,IF(application=Sprinkling_bait,'Pick-lists &amp; Defaults'!$E259,"??")))))))</f>
        <v>??</v>
      </c>
    </row>
    <row r="137" spans="1:126" s="73" customFormat="1" ht="15.4">
      <c r="B137" s="107"/>
      <c r="C137" s="107"/>
      <c r="D137" s="117" t="s">
        <v>318</v>
      </c>
      <c r="E137" s="117"/>
      <c r="F137" s="116" t="s">
        <v>385</v>
      </c>
      <c r="G137" s="115" t="s">
        <v>13</v>
      </c>
      <c r="H137" s="124" t="s">
        <v>5</v>
      </c>
      <c r="I137" s="120"/>
      <c r="J137" s="120"/>
      <c r="K137" s="197" t="str">
        <f>IF(application=Spraying_foaming,'Pick-lists &amp; Defaults'!$F84,IF(application=Aerosol_fogging,'Pick-lists &amp; Defaults'!$F110, IF(application=Smearing,'Pick-lists &amp; Defaults'!$F136,IF(application=Fumigation,'Pick-lists &amp; Defaults'!$F162,IF(application=Sprinkling,'Pick-lists &amp; Defaults'!$F188,IF(application=Bait,'Pick-lists &amp; Defaults'!$F214,IF(application=Sprinkling_bait,'Pick-lists &amp; Defaults'!$F240,"??")))))))</f>
        <v>??</v>
      </c>
      <c r="L137" s="197" t="str">
        <f>IF(application=Spraying_foaming,'Pick-lists &amp; Defaults'!$F85,IF(application=Aerosol_fogging,'Pick-lists &amp; Defaults'!$F111, IF(application=Smearing,'Pick-lists &amp; Defaults'!$F137,IF(application=Fumigation,'Pick-lists &amp; Defaults'!$F163,IF(application=Sprinkling,'Pick-lists &amp; Defaults'!$F189,IF(application=Bait,'Pick-lists &amp; Defaults'!$F215,IF(application=Sprinkling_bait,'Pick-lists &amp; Defaults'!$F241,"??")))))))</f>
        <v>??</v>
      </c>
      <c r="M137" s="197" t="str">
        <f>IF(application=Spraying_foaming,'Pick-lists &amp; Defaults'!$F86,IF(application=Aerosol_fogging,'Pick-lists &amp; Defaults'!$F112, IF(application=Smearing,'Pick-lists &amp; Defaults'!$F138,IF(application=Fumigation,'Pick-lists &amp; Defaults'!$F164,IF(application=Sprinkling,'Pick-lists &amp; Defaults'!$F190,IF(application=Bait,'Pick-lists &amp; Defaults'!$F216,IF(application=Sprinkling_bait,'Pick-lists &amp; Defaults'!$F242,"??")))))))</f>
        <v>??</v>
      </c>
      <c r="N137" s="197" t="str">
        <f>IF(application=Spraying_foaming,'Pick-lists &amp; Defaults'!$F87,IF(application=Aerosol_fogging,'Pick-lists &amp; Defaults'!$F113, IF(application=Smearing,'Pick-lists &amp; Defaults'!$F139,IF(application=Fumigation,'Pick-lists &amp; Defaults'!$F165,IF(application=Sprinkling,'Pick-lists &amp; Defaults'!$F191,IF(application=Bait,'Pick-lists &amp; Defaults'!$F217,IF(application=Sprinkling_bait,'Pick-lists &amp; Defaults'!$F243,"??")))))))</f>
        <v>??</v>
      </c>
      <c r="O137" s="197" t="str">
        <f>IF(application=Spraying_foaming,'Pick-lists &amp; Defaults'!$F88,IF(application=Aerosol_fogging,'Pick-lists &amp; Defaults'!$F114, IF(application=Smearing,'Pick-lists &amp; Defaults'!$F140,IF(application=Fumigation,'Pick-lists &amp; Defaults'!$F166,IF(application=Sprinkling,'Pick-lists &amp; Defaults'!$F192,IF(application=Bait,'Pick-lists &amp; Defaults'!$F218,IF(application=Sprinkling_bait,'Pick-lists &amp; Defaults'!$F244,"??")))))))</f>
        <v>??</v>
      </c>
      <c r="P137" s="197" t="str">
        <f>IF(application=Spraying_foaming,'Pick-lists &amp; Defaults'!$F89,IF(application=Aerosol_fogging,'Pick-lists &amp; Defaults'!$F115, IF(application=Smearing,'Pick-lists &amp; Defaults'!$F141,IF(application=Fumigation,'Pick-lists &amp; Defaults'!$F167,IF(application=Sprinkling,'Pick-lists &amp; Defaults'!$F193,IF(application=Bait,'Pick-lists &amp; Defaults'!$F219,IF(application=Sprinkling_bait,'Pick-lists &amp; Defaults'!$F245,"??")))))))</f>
        <v>??</v>
      </c>
      <c r="Q137" s="197" t="str">
        <f>IF(application=Spraying_foaming,'Pick-lists &amp; Defaults'!$F90,IF(application=Aerosol_fogging,'Pick-lists &amp; Defaults'!$F116, IF(application=Smearing,'Pick-lists &amp; Defaults'!$F142,IF(application=Fumigation,'Pick-lists &amp; Defaults'!$F168,IF(application=Sprinkling,'Pick-lists &amp; Defaults'!$F194,IF(application=Bait,'Pick-lists &amp; Defaults'!$F220,IF(application=Sprinkling_bait,'Pick-lists &amp; Defaults'!$F246,"??")))))))</f>
        <v>??</v>
      </c>
      <c r="R137" s="197" t="str">
        <f>IF(application=Spraying_foaming,'Pick-lists &amp; Defaults'!$F91,IF(application=Aerosol_fogging,'Pick-lists &amp; Defaults'!$F117, IF(application=Smearing,'Pick-lists &amp; Defaults'!$F143,IF(application=Fumigation,'Pick-lists &amp; Defaults'!$F169,IF(application=Sprinkling,'Pick-lists &amp; Defaults'!$F195,IF(application=Bait,'Pick-lists &amp; Defaults'!$F221,IF(application=Sprinkling_bait,'Pick-lists &amp; Defaults'!$F247,"??")))))))</f>
        <v>??</v>
      </c>
      <c r="S137" s="197" t="str">
        <f>IF(application=Spraying_foaming,'Pick-lists &amp; Defaults'!$F92,IF(application=Aerosol_fogging,'Pick-lists &amp; Defaults'!$F118, IF(application=Smearing,'Pick-lists &amp; Defaults'!$F144,IF(application=Fumigation,'Pick-lists &amp; Defaults'!$F170,IF(application=Sprinkling,'Pick-lists &amp; Defaults'!$F196,IF(application=Bait,'Pick-lists &amp; Defaults'!$F222,IF(application=Sprinkling_bait,'Pick-lists &amp; Defaults'!$F248,"??")))))))</f>
        <v>??</v>
      </c>
      <c r="T137" s="197" t="str">
        <f>IF(application=Spraying_foaming,'Pick-lists &amp; Defaults'!$F93,IF(application=Aerosol_fogging,'Pick-lists &amp; Defaults'!$F119, IF(application=Smearing,'Pick-lists &amp; Defaults'!$F145,IF(application=Fumigation,'Pick-lists &amp; Defaults'!$F171,IF(application=Sprinkling,'Pick-lists &amp; Defaults'!$F197,IF(application=Bait,'Pick-lists &amp; Defaults'!$F223,IF(application=Sprinkling_bait,'Pick-lists &amp; Defaults'!$F249,"??")))))))</f>
        <v>??</v>
      </c>
      <c r="U137" s="197" t="str">
        <f>IF(application=Spraying_foaming,'Pick-lists &amp; Defaults'!$F94,IF(application=Aerosol_fogging,'Pick-lists &amp; Defaults'!$F120, IF(application=Smearing,'Pick-lists &amp; Defaults'!$F146,IF(application=Fumigation,'Pick-lists &amp; Defaults'!$F172,IF(application=Sprinkling,'Pick-lists &amp; Defaults'!$F198,IF(application=Bait,'Pick-lists &amp; Defaults'!$F224,IF(application=Sprinkling_bait,'Pick-lists &amp; Defaults'!$F250,"??")))))))</f>
        <v>??</v>
      </c>
      <c r="V137" s="197" t="str">
        <f>IF(application=Spraying_foaming,'Pick-lists &amp; Defaults'!$F95,IF(application=Aerosol_fogging,'Pick-lists &amp; Defaults'!$F121, IF(application=Smearing,'Pick-lists &amp; Defaults'!$F147,IF(application=Fumigation,'Pick-lists &amp; Defaults'!$F173,IF(application=Sprinkling,'Pick-lists &amp; Defaults'!$F199,IF(application=Bait,'Pick-lists &amp; Defaults'!$F225,IF(application=Sprinkling_bait,'Pick-lists &amp; Defaults'!$F251,"??")))))))</f>
        <v>??</v>
      </c>
      <c r="W137" s="197" t="str">
        <f>IF(application=Spraying_foaming,'Pick-lists &amp; Defaults'!$F96,IF(application=Aerosol_fogging,'Pick-lists &amp; Defaults'!$F122, IF(application=Smearing,'Pick-lists &amp; Defaults'!$F148,IF(application=Fumigation,'Pick-lists &amp; Defaults'!$F174,IF(application=Sprinkling,'Pick-lists &amp; Defaults'!$F200,IF(application=Bait,'Pick-lists &amp; Defaults'!$F226,IF(application=Sprinkling_bait,'Pick-lists &amp; Defaults'!$F252,"??")))))))</f>
        <v>??</v>
      </c>
      <c r="X137" s="197" t="str">
        <f>IF(application=Spraying_foaming,'Pick-lists &amp; Defaults'!$F97,IF(application=Aerosol_fogging,'Pick-lists &amp; Defaults'!$F123, IF(application=Smearing,'Pick-lists &amp; Defaults'!$F149,IF(application=Fumigation,'Pick-lists &amp; Defaults'!$F175,IF(application=Sprinkling,'Pick-lists &amp; Defaults'!$F201,IF(application=Bait,'Pick-lists &amp; Defaults'!$F227,IF(application=Sprinkling_bait,'Pick-lists &amp; Defaults'!$F253,"??")))))))</f>
        <v>??</v>
      </c>
      <c r="Y137" s="197" t="str">
        <f>IF(application=Spraying_foaming,'Pick-lists &amp; Defaults'!$F98,IF(application=Aerosol_fogging,'Pick-lists &amp; Defaults'!$F124, IF(application=Smearing,'Pick-lists &amp; Defaults'!$F150,IF(application=Fumigation,'Pick-lists &amp; Defaults'!$F176,IF(application=Sprinkling,'Pick-lists &amp; Defaults'!$F202,IF(application=Bait,'Pick-lists &amp; Defaults'!$F228,IF(application=Sprinkling_bait,'Pick-lists &amp; Defaults'!$F254,"??")))))))</f>
        <v>??</v>
      </c>
      <c r="Z137" s="197" t="str">
        <f>IF(application=Spraying_foaming,'Pick-lists &amp; Defaults'!$F99,IF(application=Aerosol_fogging,'Pick-lists &amp; Defaults'!$F125, IF(application=Smearing,'Pick-lists &amp; Defaults'!$F151,IF(application=Fumigation,'Pick-lists &amp; Defaults'!$F177,IF(application=Sprinkling,'Pick-lists &amp; Defaults'!$F203,IF(application=Bait,'Pick-lists &amp; Defaults'!$F229,IF(application=Sprinkling_bait,'Pick-lists &amp; Defaults'!$F255,"??")))))))</f>
        <v>??</v>
      </c>
      <c r="AA137" s="197" t="str">
        <f>IF(application=Spraying_foaming,'Pick-lists &amp; Defaults'!$F100,IF(application=Aerosol_fogging,'Pick-lists &amp; Defaults'!$F126, IF(application=Smearing,'Pick-lists &amp; Defaults'!$F152,IF(application=Fumigation,'Pick-lists &amp; Defaults'!$F178,IF(application=Sprinkling,'Pick-lists &amp; Defaults'!$F204,IF(application=Bait,'Pick-lists &amp; Defaults'!$F230,IF(application=Sprinkling_bait,'Pick-lists &amp; Defaults'!$F256,"??")))))))</f>
        <v>??</v>
      </c>
      <c r="AB137" s="197" t="str">
        <f>IF(application=Spraying_foaming,'Pick-lists &amp; Defaults'!$F101,IF(application=Aerosol_fogging,'Pick-lists &amp; Defaults'!$F127, IF(application=Smearing,'Pick-lists &amp; Defaults'!$F153,IF(application=Fumigation,'Pick-lists &amp; Defaults'!$F179,IF(application=Sprinkling,'Pick-lists &amp; Defaults'!$F205,IF(application=Bait,'Pick-lists &amp; Defaults'!$F231,IF(application=Sprinkling_bait,'Pick-lists &amp; Defaults'!$F257,"??")))))))</f>
        <v>??</v>
      </c>
      <c r="AC137" s="197" t="str">
        <f>IF(application=Spraying_foaming,'Pick-lists &amp; Defaults'!$F102,IF(application=Aerosol_fogging,'Pick-lists &amp; Defaults'!$F128, IF(application=Smearing,'Pick-lists &amp; Defaults'!$F154,IF(application=Fumigation,'Pick-lists &amp; Defaults'!$F180,IF(application=Sprinkling,'Pick-lists &amp; Defaults'!$F206,IF(application=Bait,'Pick-lists &amp; Defaults'!$F232,IF(application=Sprinkling_bait,'Pick-lists &amp; Defaults'!$F258,"??")))))))</f>
        <v>??</v>
      </c>
      <c r="AD137" s="197" t="str">
        <f>IF(application=Spraying_foaming,'Pick-lists &amp; Defaults'!$F103,IF(application=Aerosol_fogging,'Pick-lists &amp; Defaults'!$F129, IF(application=Smearing,'Pick-lists &amp; Defaults'!$F155,IF(application=Fumigation,'Pick-lists &amp; Defaults'!$F181,IF(application=Sprinkling,'Pick-lists &amp; Defaults'!$F207,IF(application=Bait,'Pick-lists &amp; Defaults'!$F233,IF(application=Sprinkling_bait,'Pick-lists &amp; Defaults'!$F259,"??")))))))</f>
        <v>??</v>
      </c>
    </row>
    <row r="138" spans="1:126" s="73" customFormat="1">
      <c r="B138" s="107"/>
      <c r="C138" s="107"/>
      <c r="D138" s="133"/>
      <c r="E138" s="133"/>
      <c r="F138" s="106"/>
      <c r="G138" s="121"/>
      <c r="H138" s="120"/>
      <c r="I138" s="120"/>
      <c r="J138" s="120"/>
      <c r="K138" s="201"/>
      <c r="L138" s="201"/>
      <c r="M138" s="201"/>
      <c r="N138" s="201"/>
      <c r="O138" s="201"/>
      <c r="P138" s="201"/>
      <c r="Q138" s="201"/>
      <c r="R138" s="201"/>
      <c r="S138" s="201"/>
      <c r="T138" s="201"/>
      <c r="U138" s="201"/>
      <c r="V138" s="201"/>
      <c r="W138" s="201"/>
      <c r="X138" s="201"/>
      <c r="Y138" s="201"/>
      <c r="Z138" s="201"/>
      <c r="AA138" s="201"/>
      <c r="AB138" s="201"/>
      <c r="AC138" s="201"/>
      <c r="AD138" s="201"/>
    </row>
    <row r="139" spans="1:126" s="73" customFormat="1">
      <c r="B139" s="134"/>
      <c r="C139" s="134"/>
      <c r="D139" s="113"/>
      <c r="E139" s="113"/>
      <c r="F139" s="109"/>
      <c r="G139" s="120"/>
      <c r="H139" s="121"/>
      <c r="I139" s="121"/>
      <c r="J139" s="121"/>
      <c r="K139" s="202"/>
      <c r="L139" s="202"/>
      <c r="M139" s="202"/>
      <c r="N139" s="202"/>
      <c r="O139" s="202"/>
      <c r="P139" s="202"/>
      <c r="Q139" s="202"/>
      <c r="R139" s="202"/>
      <c r="S139" s="202"/>
      <c r="T139" s="202"/>
      <c r="U139" s="202"/>
      <c r="V139" s="202"/>
      <c r="W139" s="202"/>
      <c r="X139" s="202"/>
      <c r="Y139" s="202"/>
      <c r="Z139" s="202"/>
      <c r="AA139" s="202"/>
      <c r="AB139" s="202"/>
      <c r="AC139" s="202"/>
      <c r="AD139" s="202"/>
    </row>
    <row r="140" spans="1:126" s="73" customFormat="1" ht="14.25">
      <c r="B140" s="134" t="s">
        <v>110</v>
      </c>
      <c r="C140" s="134"/>
      <c r="D140" s="113" t="s">
        <v>107</v>
      </c>
      <c r="E140" s="113"/>
      <c r="F140" s="109" t="s">
        <v>391</v>
      </c>
      <c r="G140" s="121" t="s">
        <v>13</v>
      </c>
      <c r="H140" s="121" t="s">
        <v>108</v>
      </c>
      <c r="I140" s="121"/>
      <c r="J140" s="121"/>
      <c r="K140" s="197">
        <f>'Pick-lists &amp; Defaults'!N16</f>
        <v>0.33889999999999998</v>
      </c>
      <c r="L140" s="197">
        <f>'Pick-lists &amp; Defaults'!N17</f>
        <v>0.14316000000000001</v>
      </c>
      <c r="M140" s="197">
        <f>'Pick-lists &amp; Defaults'!N18</f>
        <v>0.28819</v>
      </c>
      <c r="N140" s="197">
        <f>'Pick-lists &amp; Defaults'!N19</f>
        <v>0.12862999999999999</v>
      </c>
      <c r="O140" s="197">
        <f>'Pick-lists &amp; Defaults'!N20</f>
        <v>2.3820000000000001E-2</v>
      </c>
      <c r="P140" s="197">
        <f>'Pick-lists &amp; Defaults'!N21</f>
        <v>7.1059999999999998E-2</v>
      </c>
      <c r="Q140" s="197">
        <f>'Pick-lists &amp; Defaults'!N22</f>
        <v>7.1059999999999998E-2</v>
      </c>
      <c r="R140" s="197">
        <f>'Pick-lists &amp; Defaults'!N23</f>
        <v>3.0429999999999999E-2</v>
      </c>
      <c r="S140" s="197">
        <f>'Pick-lists &amp; Defaults'!N24</f>
        <v>2.0200000000000001E-3</v>
      </c>
      <c r="T140" s="197">
        <f>'Pick-lists &amp; Defaults'!N25</f>
        <v>1.81E-3</v>
      </c>
      <c r="U140" s="197">
        <f>'Pick-lists &amp; Defaults'!N26</f>
        <v>1.81E-3</v>
      </c>
      <c r="V140" s="197">
        <f>'Pick-lists &amp; Defaults'!N27</f>
        <v>1.81E-3</v>
      </c>
      <c r="W140" s="197">
        <f>'Pick-lists &amp; Defaults'!N28</f>
        <v>1.7099999999999999E-3</v>
      </c>
      <c r="X140" s="197">
        <f>'Pick-lists &amp; Defaults'!N29</f>
        <v>1.56E-3</v>
      </c>
      <c r="Y140" s="197">
        <f>'Pick-lists &amp; Defaults'!N30</f>
        <v>1.7099999999999999E-3</v>
      </c>
      <c r="Z140" s="197">
        <f>'Pick-lists &amp; Defaults'!N31</f>
        <v>2.98E-3</v>
      </c>
      <c r="AA140" s="197">
        <f>'Pick-lists &amp; Defaults'!N32</f>
        <v>1.3699999999999999E-3</v>
      </c>
      <c r="AB140" s="197">
        <f>'Pick-lists &amp; Defaults'!N33</f>
        <v>4.8199999999999996E-3</v>
      </c>
      <c r="AC140" s="197">
        <f>'Pick-lists &amp; Defaults'!N34</f>
        <v>2.7399999999999998E-3</v>
      </c>
      <c r="AD140" s="197">
        <f>'Pick-lists &amp; Defaults'!N35</f>
        <v>4.8199999999999996E-3</v>
      </c>
    </row>
    <row r="141" spans="1:126" s="76" customFormat="1" ht="5.0999999999999996" customHeight="1">
      <c r="B141" s="134"/>
      <c r="C141" s="134"/>
      <c r="D141" s="107"/>
      <c r="E141" s="107"/>
      <c r="F141" s="106"/>
      <c r="G141" s="120"/>
      <c r="H141" s="121"/>
      <c r="I141" s="121"/>
      <c r="J141" s="121"/>
      <c r="K141" s="210"/>
      <c r="L141" s="210"/>
      <c r="M141" s="210"/>
      <c r="N141" s="210"/>
      <c r="O141" s="210"/>
      <c r="P141" s="210"/>
      <c r="Q141" s="210"/>
      <c r="R141" s="210"/>
      <c r="S141" s="210"/>
      <c r="T141" s="210"/>
      <c r="U141" s="210"/>
      <c r="V141" s="210"/>
      <c r="W141" s="210"/>
      <c r="X141" s="210"/>
      <c r="Y141" s="210"/>
      <c r="Z141" s="210"/>
      <c r="AA141" s="210"/>
      <c r="AB141" s="210"/>
      <c r="AC141" s="210"/>
      <c r="AD141" s="210"/>
      <c r="AF141" s="73"/>
    </row>
    <row r="142" spans="1:126" s="73" customFormat="1" ht="14.25">
      <c r="B142" s="119" t="s">
        <v>106</v>
      </c>
      <c r="C142" s="119"/>
      <c r="D142" s="133" t="s">
        <v>46</v>
      </c>
      <c r="E142" s="133"/>
      <c r="F142" s="109" t="s">
        <v>392</v>
      </c>
      <c r="G142" s="121" t="s">
        <v>13</v>
      </c>
      <c r="H142" s="124" t="s">
        <v>5</v>
      </c>
      <c r="I142" s="124"/>
      <c r="J142" s="120"/>
      <c r="K142" s="197">
        <f>'Pick-lists &amp; Defaults'!C16</f>
        <v>100</v>
      </c>
      <c r="L142" s="197">
        <f>'Pick-lists &amp; Defaults'!C17</f>
        <v>100</v>
      </c>
      <c r="M142" s="197">
        <f>'Pick-lists &amp; Defaults'!C18</f>
        <v>125</v>
      </c>
      <c r="N142" s="197">
        <f>'Pick-lists &amp; Defaults'!C19</f>
        <v>125</v>
      </c>
      <c r="O142" s="197">
        <f>'Pick-lists &amp; Defaults'!C20</f>
        <v>80</v>
      </c>
      <c r="P142" s="197">
        <f>'Pick-lists &amp; Defaults'!C21</f>
        <v>132</v>
      </c>
      <c r="Q142" s="197">
        <f>'Pick-lists &amp; Defaults'!C22</f>
        <v>132</v>
      </c>
      <c r="R142" s="197">
        <f>'Pick-lists &amp; Defaults'!C23</f>
        <v>400</v>
      </c>
      <c r="S142" s="197">
        <f>'Pick-lists &amp; Defaults'!C24</f>
        <v>21000</v>
      </c>
      <c r="T142" s="197">
        <f>'Pick-lists &amp; Defaults'!C25</f>
        <v>21000</v>
      </c>
      <c r="U142" s="197">
        <f>'Pick-lists &amp; Defaults'!C26</f>
        <v>21000</v>
      </c>
      <c r="V142" s="197">
        <f>'Pick-lists &amp; Defaults'!C27</f>
        <v>21000</v>
      </c>
      <c r="W142" s="197">
        <f>'Pick-lists &amp; Defaults'!C28</f>
        <v>10000</v>
      </c>
      <c r="X142" s="197">
        <f>'Pick-lists &amp; Defaults'!C29</f>
        <v>20000</v>
      </c>
      <c r="Y142" s="197">
        <f>'Pick-lists &amp; Defaults'!C30</f>
        <v>20000</v>
      </c>
      <c r="Z142" s="197">
        <f>'Pick-lists &amp; Defaults'!C31</f>
        <v>7000</v>
      </c>
      <c r="AA142" s="197">
        <f>'Pick-lists &amp; Defaults'!C32</f>
        <v>9000</v>
      </c>
      <c r="AB142" s="197">
        <f>'Pick-lists &amp; Defaults'!C33</f>
        <v>10000</v>
      </c>
      <c r="AC142" s="197">
        <f>'Pick-lists &amp; Defaults'!C34</f>
        <v>10000</v>
      </c>
      <c r="AD142" s="197">
        <f>'Pick-lists &amp; Defaults'!C35</f>
        <v>10000</v>
      </c>
    </row>
    <row r="143" spans="1:126" s="75" customFormat="1" ht="5.0999999999999996" customHeight="1">
      <c r="A143" s="76"/>
      <c r="B143" s="135"/>
      <c r="C143" s="135"/>
      <c r="D143" s="107"/>
      <c r="E143" s="107"/>
      <c r="F143" s="107"/>
      <c r="G143" s="115"/>
      <c r="H143" s="115"/>
      <c r="I143" s="115"/>
      <c r="J143" s="115"/>
      <c r="K143" s="211"/>
      <c r="L143" s="212"/>
      <c r="M143" s="212"/>
      <c r="N143" s="212"/>
      <c r="O143" s="212"/>
      <c r="P143" s="213"/>
      <c r="Q143" s="213"/>
      <c r="R143" s="213"/>
      <c r="S143" s="213"/>
      <c r="T143" s="213"/>
      <c r="U143" s="213"/>
      <c r="V143" s="213"/>
      <c r="W143" s="213"/>
      <c r="X143" s="213"/>
      <c r="Y143" s="213"/>
      <c r="Z143" s="213"/>
      <c r="AA143" s="213"/>
      <c r="AB143" s="213"/>
      <c r="AC143" s="213"/>
      <c r="AD143" s="21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9"/>
      <c r="DV143" s="79"/>
    </row>
    <row r="144" spans="1:126" s="97" customFormat="1">
      <c r="A144" s="76"/>
      <c r="B144" s="116"/>
      <c r="C144" s="116"/>
      <c r="D144" s="107"/>
      <c r="E144" s="107"/>
      <c r="F144" s="107"/>
      <c r="G144" s="115"/>
      <c r="H144" s="115"/>
      <c r="I144" s="115"/>
      <c r="J144" s="115"/>
      <c r="K144" s="115"/>
      <c r="L144" s="129"/>
      <c r="M144" s="129"/>
      <c r="N144" s="129"/>
      <c r="O144" s="129"/>
      <c r="P144" s="106"/>
      <c r="Q144" s="106"/>
      <c r="R144" s="106"/>
      <c r="S144" s="106"/>
      <c r="T144" s="106"/>
      <c r="U144" s="106"/>
      <c r="V144" s="106"/>
      <c r="W144" s="106"/>
      <c r="X144" s="106"/>
      <c r="Y144" s="106"/>
      <c r="Z144" s="106"/>
      <c r="AA144" s="106"/>
      <c r="AB144" s="106"/>
      <c r="AC144" s="106"/>
      <c r="AD144" s="106"/>
      <c r="AE144" s="76"/>
      <c r="AF144" s="73"/>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76"/>
      <c r="DR144" s="76"/>
      <c r="DS144" s="76"/>
      <c r="DT144" s="76"/>
      <c r="DU144" s="214"/>
      <c r="DV144" s="214"/>
    </row>
    <row r="145" spans="1:126" s="73" customFormat="1" ht="14.65">
      <c r="A145" s="76"/>
      <c r="B145" s="103" t="s">
        <v>50</v>
      </c>
      <c r="C145" s="103"/>
      <c r="D145" s="103"/>
      <c r="E145" s="103"/>
      <c r="F145" s="104"/>
      <c r="G145" s="104"/>
      <c r="H145" s="104"/>
      <c r="I145" s="104"/>
      <c r="J145" s="104"/>
      <c r="K145" s="104"/>
      <c r="L145" s="104"/>
      <c r="M145" s="104"/>
      <c r="N145" s="105"/>
      <c r="O145" s="105"/>
      <c r="P145" s="105"/>
      <c r="Q145" s="105"/>
      <c r="R145" s="105"/>
      <c r="S145" s="105"/>
      <c r="T145" s="105"/>
      <c r="U145" s="105"/>
      <c r="V145" s="105"/>
      <c r="W145" s="105"/>
      <c r="X145" s="105"/>
      <c r="Y145" s="105"/>
      <c r="Z145" s="105"/>
      <c r="AA145" s="105"/>
      <c r="AB145" s="105"/>
      <c r="AC145" s="105"/>
      <c r="AD145" s="105"/>
      <c r="DU145" s="79"/>
      <c r="DV145" s="79"/>
    </row>
    <row r="146" spans="1:126" s="73" customFormat="1">
      <c r="A146" s="76"/>
      <c r="B146" s="106"/>
      <c r="C146" s="106"/>
      <c r="D146" s="106"/>
      <c r="E146" s="106"/>
      <c r="F146" s="106"/>
      <c r="G146" s="106"/>
      <c r="H146" s="106"/>
      <c r="I146" s="106"/>
      <c r="J146" s="106"/>
      <c r="K146" s="106"/>
      <c r="L146" s="106"/>
      <c r="M146" s="106"/>
      <c r="N146" s="107"/>
      <c r="O146" s="129"/>
      <c r="P146" s="106"/>
      <c r="Q146" s="106"/>
      <c r="R146" s="106"/>
      <c r="S146" s="106"/>
      <c r="T146" s="106"/>
      <c r="U146" s="106"/>
      <c r="V146" s="106"/>
      <c r="W146" s="106"/>
      <c r="X146" s="106"/>
      <c r="Y146" s="106"/>
      <c r="Z146" s="106"/>
      <c r="AA146" s="106"/>
      <c r="AB146" s="106"/>
      <c r="AC146" s="106"/>
      <c r="AD146" s="106"/>
      <c r="DU146" s="79"/>
      <c r="DV146" s="79"/>
    </row>
    <row r="147" spans="1:126" s="73" customFormat="1" ht="13.9">
      <c r="A147" s="76"/>
      <c r="B147" s="110" t="s">
        <v>2</v>
      </c>
      <c r="C147" s="110"/>
      <c r="D147" s="111" t="s">
        <v>4</v>
      </c>
      <c r="E147" s="111"/>
      <c r="F147" s="111" t="s">
        <v>9</v>
      </c>
      <c r="G147" s="112" t="s">
        <v>11</v>
      </c>
      <c r="H147" s="112" t="s">
        <v>3</v>
      </c>
      <c r="I147" s="112"/>
      <c r="J147" s="112"/>
      <c r="K147" s="112" t="s">
        <v>7</v>
      </c>
      <c r="L147" s="106"/>
      <c r="M147" s="106"/>
      <c r="N147" s="106"/>
      <c r="O147" s="129"/>
      <c r="P147" s="106"/>
      <c r="Q147" s="106"/>
      <c r="R147" s="106"/>
      <c r="S147" s="106"/>
      <c r="T147" s="106"/>
      <c r="U147" s="106"/>
      <c r="V147" s="106"/>
      <c r="W147" s="106"/>
      <c r="X147" s="106"/>
      <c r="Y147" s="106"/>
      <c r="Z147" s="106"/>
      <c r="AA147" s="106"/>
      <c r="AB147" s="106"/>
      <c r="AC147" s="106"/>
      <c r="AD147" s="106"/>
      <c r="DU147" s="79"/>
      <c r="DV147" s="79"/>
    </row>
    <row r="148" spans="1:126" s="73" customFormat="1">
      <c r="A148" s="76"/>
      <c r="B148" s="136"/>
      <c r="C148" s="136"/>
      <c r="D148" s="136"/>
      <c r="E148" s="136"/>
      <c r="F148" s="107"/>
      <c r="G148" s="136"/>
      <c r="H148" s="136"/>
      <c r="I148" s="136"/>
      <c r="J148" s="136"/>
      <c r="K148" s="136"/>
      <c r="L148" s="106"/>
      <c r="M148" s="106"/>
      <c r="N148" s="106"/>
      <c r="O148" s="129"/>
      <c r="P148" s="106"/>
      <c r="Q148" s="106"/>
      <c r="R148" s="106"/>
      <c r="S148" s="106"/>
      <c r="T148" s="106"/>
      <c r="U148" s="106"/>
      <c r="V148" s="106"/>
      <c r="W148" s="106"/>
      <c r="X148" s="106"/>
      <c r="Y148" s="106"/>
      <c r="Z148" s="106"/>
      <c r="AA148" s="106"/>
      <c r="AB148" s="106"/>
      <c r="AC148" s="106"/>
      <c r="AD148" s="106"/>
      <c r="DU148" s="79"/>
      <c r="DV148" s="79"/>
    </row>
    <row r="149" spans="1:126" s="73" customFormat="1" ht="30" customHeight="1">
      <c r="A149" s="76"/>
      <c r="B149" s="122" t="s">
        <v>158</v>
      </c>
      <c r="C149" s="122"/>
      <c r="D149" s="129" t="s">
        <v>155</v>
      </c>
      <c r="E149" s="129"/>
      <c r="F149" s="122" t="s">
        <v>411</v>
      </c>
      <c r="G149" s="124" t="s">
        <v>6</v>
      </c>
      <c r="H149" s="124" t="s">
        <v>5</v>
      </c>
      <c r="I149" s="124"/>
      <c r="J149" s="124"/>
      <c r="K149" s="124">
        <v>1</v>
      </c>
      <c r="L149" s="130"/>
      <c r="M149" s="106"/>
      <c r="N149" s="106"/>
      <c r="O149" s="106"/>
      <c r="P149" s="106"/>
      <c r="Q149" s="106"/>
      <c r="R149" s="106"/>
      <c r="S149" s="106"/>
      <c r="T149" s="106"/>
      <c r="U149" s="106"/>
      <c r="V149" s="106"/>
      <c r="W149" s="106"/>
      <c r="X149" s="106"/>
      <c r="Y149" s="106"/>
      <c r="Z149" s="106"/>
      <c r="AA149" s="106"/>
      <c r="AB149" s="106"/>
      <c r="AC149" s="106"/>
      <c r="AD149" s="106"/>
      <c r="DU149" s="79"/>
      <c r="DV149" s="79"/>
    </row>
    <row r="150" spans="1:126" s="73" customFormat="1" ht="5.0999999999999996" customHeight="1">
      <c r="A150" s="76"/>
      <c r="B150" s="163"/>
      <c r="C150" s="163"/>
      <c r="D150" s="163"/>
      <c r="E150" s="163"/>
      <c r="F150" s="117"/>
      <c r="G150" s="136"/>
      <c r="H150" s="136"/>
      <c r="I150" s="136"/>
      <c r="J150" s="136"/>
      <c r="K150" s="136"/>
      <c r="L150" s="106"/>
      <c r="M150" s="106"/>
      <c r="N150" s="106"/>
      <c r="O150" s="129"/>
      <c r="P150" s="106"/>
      <c r="Q150" s="106"/>
      <c r="R150" s="106"/>
      <c r="S150" s="106"/>
      <c r="T150" s="106"/>
      <c r="U150" s="106"/>
      <c r="V150" s="106"/>
      <c r="W150" s="106"/>
      <c r="X150" s="106"/>
      <c r="Y150" s="106"/>
      <c r="Z150" s="106"/>
      <c r="AA150" s="106"/>
      <c r="AB150" s="106"/>
      <c r="AC150" s="106"/>
      <c r="AD150" s="106"/>
      <c r="DU150" s="79"/>
      <c r="DV150" s="79"/>
    </row>
    <row r="151" spans="1:126" s="73" customFormat="1" ht="54.6" customHeight="1">
      <c r="A151" s="76"/>
      <c r="B151" s="122" t="s">
        <v>186</v>
      </c>
      <c r="C151" s="122"/>
      <c r="D151" s="129" t="s">
        <v>156</v>
      </c>
      <c r="E151" s="129"/>
      <c r="F151" s="122" t="s">
        <v>412</v>
      </c>
      <c r="G151" s="124" t="s">
        <v>8</v>
      </c>
      <c r="H151" s="124" t="s">
        <v>5</v>
      </c>
      <c r="I151" s="124"/>
      <c r="J151" s="124"/>
      <c r="K151" s="199" t="str">
        <f>IF(AND(ISNUMBER(Nlapp_grass),ISNUMBER(Tgr_int),ISNUMBER(Tbioc_int),ISNUMBER(Napp_prescr)),IF((Nlapp_grass*Tgr_int/Tbioc_int)&gt;Napp_prescr,Napp_prescr/Nlapp_grass,Tgr_int/Tbioc_int),"??")</f>
        <v>??</v>
      </c>
      <c r="L151" s="106"/>
      <c r="M151" s="106"/>
      <c r="N151" s="106"/>
      <c r="O151" s="106"/>
      <c r="P151" s="106"/>
      <c r="Q151" s="106"/>
      <c r="R151" s="106"/>
      <c r="S151" s="106"/>
      <c r="T151" s="106"/>
      <c r="U151" s="106"/>
      <c r="V151" s="106"/>
      <c r="W151" s="106"/>
      <c r="X151" s="106"/>
      <c r="Y151" s="106"/>
      <c r="Z151" s="106"/>
      <c r="AA151" s="106"/>
      <c r="AB151" s="106"/>
      <c r="AC151" s="106"/>
      <c r="AD151" s="106"/>
      <c r="DU151" s="79"/>
      <c r="DV151" s="79"/>
    </row>
    <row r="152" spans="1:126" s="73" customFormat="1" ht="5.0999999999999996" customHeight="1">
      <c r="A152" s="76"/>
      <c r="B152" s="163"/>
      <c r="C152" s="163"/>
      <c r="D152" s="163"/>
      <c r="E152" s="163"/>
      <c r="F152" s="117"/>
      <c r="G152" s="136"/>
      <c r="H152" s="136"/>
      <c r="I152" s="136"/>
      <c r="J152" s="136"/>
      <c r="K152" s="140"/>
      <c r="L152" s="106"/>
      <c r="M152" s="106"/>
      <c r="N152" s="106"/>
      <c r="O152" s="129"/>
      <c r="P152" s="106"/>
      <c r="Q152" s="106"/>
      <c r="R152" s="106"/>
      <c r="S152" s="106"/>
      <c r="T152" s="106"/>
      <c r="U152" s="106"/>
      <c r="V152" s="106"/>
      <c r="W152" s="106"/>
      <c r="X152" s="106"/>
      <c r="Y152" s="106"/>
      <c r="Z152" s="106"/>
      <c r="AA152" s="106"/>
      <c r="AB152" s="106"/>
      <c r="AC152" s="106"/>
      <c r="AD152" s="106"/>
      <c r="DU152" s="79"/>
      <c r="DV152" s="79"/>
    </row>
    <row r="153" spans="1:126" s="73" customFormat="1" ht="27.75">
      <c r="A153" s="76"/>
      <c r="B153" s="122" t="s">
        <v>185</v>
      </c>
      <c r="C153" s="122"/>
      <c r="D153" s="129" t="s">
        <v>116</v>
      </c>
      <c r="E153" s="129"/>
      <c r="F153" s="122" t="s">
        <v>422</v>
      </c>
      <c r="G153" s="115" t="s">
        <v>8</v>
      </c>
      <c r="H153" s="115" t="s">
        <v>51</v>
      </c>
      <c r="I153" s="115"/>
      <c r="J153" s="115"/>
      <c r="K153" s="173" t="str">
        <f t="shared" ref="K153:AD153" si="0">IF(ISNUMBER(app_rate),IF(ISNUMBER(K129),0.001*app_rate*K129,IF(ISNUMBER(K130),0.001*app_rate*K130,"??")),"??")</f>
        <v>??</v>
      </c>
      <c r="L153" s="173" t="str">
        <f t="shared" si="0"/>
        <v>??</v>
      </c>
      <c r="M153" s="173" t="str">
        <f t="shared" si="0"/>
        <v>??</v>
      </c>
      <c r="N153" s="173" t="str">
        <f t="shared" si="0"/>
        <v>??</v>
      </c>
      <c r="O153" s="173" t="str">
        <f t="shared" si="0"/>
        <v>??</v>
      </c>
      <c r="P153" s="173" t="str">
        <f t="shared" si="0"/>
        <v>??</v>
      </c>
      <c r="Q153" s="173" t="str">
        <f t="shared" si="0"/>
        <v>??</v>
      </c>
      <c r="R153" s="173" t="str">
        <f t="shared" si="0"/>
        <v>??</v>
      </c>
      <c r="S153" s="173" t="str">
        <f t="shared" si="0"/>
        <v>??</v>
      </c>
      <c r="T153" s="173" t="str">
        <f t="shared" si="0"/>
        <v>??</v>
      </c>
      <c r="U153" s="173" t="str">
        <f t="shared" si="0"/>
        <v>??</v>
      </c>
      <c r="V153" s="173" t="str">
        <f t="shared" si="0"/>
        <v>??</v>
      </c>
      <c r="W153" s="173" t="str">
        <f t="shared" si="0"/>
        <v>??</v>
      </c>
      <c r="X153" s="173" t="str">
        <f t="shared" si="0"/>
        <v>??</v>
      </c>
      <c r="Y153" s="173" t="str">
        <f t="shared" si="0"/>
        <v>??</v>
      </c>
      <c r="Z153" s="173" t="str">
        <f t="shared" si="0"/>
        <v>??</v>
      </c>
      <c r="AA153" s="173" t="str">
        <f t="shared" si="0"/>
        <v>??</v>
      </c>
      <c r="AB153" s="173" t="str">
        <f t="shared" si="0"/>
        <v>??</v>
      </c>
      <c r="AC153" s="173" t="str">
        <f t="shared" si="0"/>
        <v>??</v>
      </c>
      <c r="AD153" s="173" t="str">
        <f t="shared" si="0"/>
        <v>??</v>
      </c>
    </row>
    <row r="154" spans="1:126" s="73" customFormat="1" ht="5.0999999999999996" customHeight="1">
      <c r="A154" s="76"/>
      <c r="B154" s="119"/>
      <c r="C154" s="119"/>
      <c r="D154" s="119"/>
      <c r="E154" s="119"/>
      <c r="F154" s="119"/>
      <c r="G154" s="119"/>
      <c r="H154" s="106"/>
      <c r="I154" s="106"/>
      <c r="J154" s="106"/>
      <c r="K154" s="140"/>
      <c r="L154" s="141"/>
      <c r="M154" s="141"/>
      <c r="N154" s="141"/>
      <c r="O154" s="142"/>
      <c r="P154" s="141"/>
      <c r="Q154" s="141"/>
      <c r="R154" s="141"/>
      <c r="S154" s="141"/>
      <c r="T154" s="141"/>
      <c r="U154" s="141"/>
      <c r="V154" s="141"/>
      <c r="W154" s="141"/>
      <c r="X154" s="141"/>
      <c r="Y154" s="141"/>
      <c r="Z154" s="141"/>
      <c r="AA154" s="141"/>
      <c r="AB154" s="141"/>
      <c r="AC154" s="141"/>
      <c r="AD154" s="141"/>
    </row>
    <row r="155" spans="1:126" s="73" customFormat="1">
      <c r="A155" s="76"/>
      <c r="B155" s="346" t="s">
        <v>159</v>
      </c>
      <c r="C155" s="346"/>
      <c r="D155" s="346"/>
      <c r="E155" s="119"/>
      <c r="F155" s="106"/>
      <c r="G155" s="106"/>
      <c r="H155" s="106"/>
      <c r="I155" s="106"/>
      <c r="J155" s="106"/>
      <c r="K155" s="137"/>
      <c r="L155" s="138"/>
      <c r="M155" s="138"/>
      <c r="N155" s="138"/>
      <c r="O155" s="139"/>
      <c r="P155" s="138"/>
      <c r="Q155" s="138"/>
      <c r="R155" s="138"/>
      <c r="S155" s="138"/>
      <c r="T155" s="138"/>
      <c r="U155" s="138"/>
      <c r="V155" s="138"/>
      <c r="W155" s="138"/>
      <c r="X155" s="138"/>
      <c r="Y155" s="138"/>
      <c r="Z155" s="138"/>
      <c r="AA155" s="138"/>
      <c r="AB155" s="138"/>
      <c r="AC155" s="138"/>
      <c r="AD155" s="138"/>
    </row>
    <row r="156" spans="1:126" s="73" customFormat="1">
      <c r="A156" s="76"/>
      <c r="B156" s="200" t="s">
        <v>170</v>
      </c>
      <c r="C156" s="143"/>
      <c r="D156" s="144" t="s">
        <v>117</v>
      </c>
      <c r="E156" s="129"/>
      <c r="F156" s="116" t="s">
        <v>119</v>
      </c>
      <c r="G156" s="115" t="s">
        <v>8</v>
      </c>
      <c r="H156" s="115" t="s">
        <v>51</v>
      </c>
      <c r="I156" s="115"/>
      <c r="J156" s="115"/>
      <c r="K156" s="173" t="str">
        <f t="shared" ref="K156:AD156" si="1">IF(AND(ISNUMBER(K134), ISNUMBER(K153)), K134*K153,"??")</f>
        <v>??</v>
      </c>
      <c r="L156" s="173" t="str">
        <f t="shared" si="1"/>
        <v>??</v>
      </c>
      <c r="M156" s="173" t="str">
        <f t="shared" si="1"/>
        <v>??</v>
      </c>
      <c r="N156" s="173" t="str">
        <f t="shared" si="1"/>
        <v>??</v>
      </c>
      <c r="O156" s="173" t="str">
        <f t="shared" si="1"/>
        <v>??</v>
      </c>
      <c r="P156" s="173" t="str">
        <f t="shared" si="1"/>
        <v>??</v>
      </c>
      <c r="Q156" s="173" t="str">
        <f t="shared" si="1"/>
        <v>??</v>
      </c>
      <c r="R156" s="173" t="str">
        <f t="shared" si="1"/>
        <v>??</v>
      </c>
      <c r="S156" s="173" t="str">
        <f t="shared" si="1"/>
        <v>??</v>
      </c>
      <c r="T156" s="173" t="str">
        <f t="shared" si="1"/>
        <v>??</v>
      </c>
      <c r="U156" s="173" t="str">
        <f t="shared" si="1"/>
        <v>??</v>
      </c>
      <c r="V156" s="173" t="str">
        <f t="shared" si="1"/>
        <v>??</v>
      </c>
      <c r="W156" s="173" t="str">
        <f t="shared" si="1"/>
        <v>??</v>
      </c>
      <c r="X156" s="173" t="str">
        <f t="shared" si="1"/>
        <v>??</v>
      </c>
      <c r="Y156" s="173" t="str">
        <f t="shared" si="1"/>
        <v>??</v>
      </c>
      <c r="Z156" s="173" t="str">
        <f t="shared" si="1"/>
        <v>??</v>
      </c>
      <c r="AA156" s="173" t="str">
        <f t="shared" si="1"/>
        <v>??</v>
      </c>
      <c r="AB156" s="173" t="str">
        <f t="shared" si="1"/>
        <v>??</v>
      </c>
      <c r="AC156" s="173" t="str">
        <f t="shared" si="1"/>
        <v>??</v>
      </c>
      <c r="AD156" s="173" t="str">
        <f t="shared" si="1"/>
        <v>??</v>
      </c>
    </row>
    <row r="157" spans="1:126" s="73" customFormat="1">
      <c r="A157" s="76"/>
      <c r="B157" s="200" t="s">
        <v>86</v>
      </c>
      <c r="C157" s="143"/>
      <c r="D157" s="144" t="s">
        <v>118</v>
      </c>
      <c r="E157" s="129"/>
      <c r="F157" s="116" t="s">
        <v>120</v>
      </c>
      <c r="G157" s="115" t="s">
        <v>8</v>
      </c>
      <c r="H157" s="115" t="s">
        <v>51</v>
      </c>
      <c r="I157" s="115"/>
      <c r="J157" s="115"/>
      <c r="K157" s="173" t="str">
        <f t="shared" ref="K157:AD157" si="2">IF(AND(ISNUMBER(K135),ISNUMBER(K153)), K135*K153,"??")</f>
        <v>??</v>
      </c>
      <c r="L157" s="173" t="str">
        <f t="shared" si="2"/>
        <v>??</v>
      </c>
      <c r="M157" s="173" t="str">
        <f t="shared" si="2"/>
        <v>??</v>
      </c>
      <c r="N157" s="173" t="str">
        <f t="shared" si="2"/>
        <v>??</v>
      </c>
      <c r="O157" s="173" t="str">
        <f t="shared" si="2"/>
        <v>??</v>
      </c>
      <c r="P157" s="173" t="str">
        <f t="shared" si="2"/>
        <v>??</v>
      </c>
      <c r="Q157" s="173" t="str">
        <f t="shared" si="2"/>
        <v>??</v>
      </c>
      <c r="R157" s="173" t="str">
        <f t="shared" si="2"/>
        <v>??</v>
      </c>
      <c r="S157" s="173" t="str">
        <f t="shared" si="2"/>
        <v>??</v>
      </c>
      <c r="T157" s="173" t="str">
        <f t="shared" si="2"/>
        <v>??</v>
      </c>
      <c r="U157" s="173" t="str">
        <f t="shared" si="2"/>
        <v>??</v>
      </c>
      <c r="V157" s="173" t="str">
        <f t="shared" si="2"/>
        <v>??</v>
      </c>
      <c r="W157" s="173" t="str">
        <f t="shared" si="2"/>
        <v>??</v>
      </c>
      <c r="X157" s="173" t="str">
        <f t="shared" si="2"/>
        <v>??</v>
      </c>
      <c r="Y157" s="173" t="str">
        <f t="shared" si="2"/>
        <v>??</v>
      </c>
      <c r="Z157" s="173" t="str">
        <f t="shared" si="2"/>
        <v>??</v>
      </c>
      <c r="AA157" s="173" t="str">
        <f t="shared" si="2"/>
        <v>??</v>
      </c>
      <c r="AB157" s="173" t="str">
        <f t="shared" si="2"/>
        <v>??</v>
      </c>
      <c r="AC157" s="173" t="str">
        <f t="shared" si="2"/>
        <v>??</v>
      </c>
      <c r="AD157" s="173" t="str">
        <f t="shared" si="2"/>
        <v>??</v>
      </c>
    </row>
    <row r="158" spans="1:126" s="73" customFormat="1">
      <c r="A158" s="76"/>
      <c r="B158" s="200" t="s">
        <v>171</v>
      </c>
      <c r="C158" s="143"/>
      <c r="D158" s="144" t="s">
        <v>172</v>
      </c>
      <c r="E158" s="129"/>
      <c r="F158" s="122" t="s">
        <v>209</v>
      </c>
      <c r="G158" s="115" t="s">
        <v>8</v>
      </c>
      <c r="H158" s="115" t="s">
        <v>51</v>
      </c>
      <c r="I158" s="115"/>
      <c r="J158" s="115"/>
      <c r="K158" s="173" t="str">
        <f t="shared" ref="K158:AD158" si="3">IF(AND(ISNUMBER(K136),ISNUMBER(K153)), K136*K153,"??")</f>
        <v>??</v>
      </c>
      <c r="L158" s="173" t="str">
        <f t="shared" si="3"/>
        <v>??</v>
      </c>
      <c r="M158" s="173" t="str">
        <f t="shared" si="3"/>
        <v>??</v>
      </c>
      <c r="N158" s="173" t="str">
        <f t="shared" si="3"/>
        <v>??</v>
      </c>
      <c r="O158" s="173" t="str">
        <f t="shared" si="3"/>
        <v>??</v>
      </c>
      <c r="P158" s="173" t="str">
        <f t="shared" si="3"/>
        <v>??</v>
      </c>
      <c r="Q158" s="173" t="str">
        <f t="shared" si="3"/>
        <v>??</v>
      </c>
      <c r="R158" s="173" t="str">
        <f t="shared" si="3"/>
        <v>??</v>
      </c>
      <c r="S158" s="173" t="str">
        <f t="shared" si="3"/>
        <v>??</v>
      </c>
      <c r="T158" s="173" t="str">
        <f t="shared" si="3"/>
        <v>??</v>
      </c>
      <c r="U158" s="173" t="str">
        <f t="shared" si="3"/>
        <v>??</v>
      </c>
      <c r="V158" s="173" t="str">
        <f t="shared" si="3"/>
        <v>??</v>
      </c>
      <c r="W158" s="173" t="str">
        <f t="shared" si="3"/>
        <v>??</v>
      </c>
      <c r="X158" s="173" t="str">
        <f t="shared" si="3"/>
        <v>??</v>
      </c>
      <c r="Y158" s="173" t="str">
        <f t="shared" si="3"/>
        <v>??</v>
      </c>
      <c r="Z158" s="173" t="str">
        <f t="shared" si="3"/>
        <v>??</v>
      </c>
      <c r="AA158" s="173" t="str">
        <f t="shared" si="3"/>
        <v>??</v>
      </c>
      <c r="AB158" s="173" t="str">
        <f t="shared" si="3"/>
        <v>??</v>
      </c>
      <c r="AC158" s="173" t="str">
        <f t="shared" si="3"/>
        <v>??</v>
      </c>
      <c r="AD158" s="173" t="str">
        <f t="shared" si="3"/>
        <v>??</v>
      </c>
    </row>
    <row r="159" spans="1:126" s="76" customFormat="1">
      <c r="B159" s="277" t="s">
        <v>314</v>
      </c>
      <c r="C159" s="275"/>
      <c r="D159" s="276" t="s">
        <v>319</v>
      </c>
      <c r="E159" s="226"/>
      <c r="F159" s="226" t="s">
        <v>320</v>
      </c>
      <c r="G159" s="225" t="s">
        <v>8</v>
      </c>
      <c r="H159" s="225" t="s">
        <v>51</v>
      </c>
      <c r="I159" s="106"/>
      <c r="J159" s="106"/>
      <c r="K159" s="173" t="str">
        <f t="shared" ref="K159:AD159" si="4">IF(AND(ISNUMBER(K137),ISNUMBER(K153)),K137*K153,"??")</f>
        <v>??</v>
      </c>
      <c r="L159" s="173" t="str">
        <f t="shared" si="4"/>
        <v>??</v>
      </c>
      <c r="M159" s="173" t="str">
        <f t="shared" si="4"/>
        <v>??</v>
      </c>
      <c r="N159" s="173" t="str">
        <f t="shared" si="4"/>
        <v>??</v>
      </c>
      <c r="O159" s="173" t="str">
        <f t="shared" si="4"/>
        <v>??</v>
      </c>
      <c r="P159" s="173" t="str">
        <f t="shared" si="4"/>
        <v>??</v>
      </c>
      <c r="Q159" s="173" t="str">
        <f t="shared" si="4"/>
        <v>??</v>
      </c>
      <c r="R159" s="173" t="str">
        <f t="shared" si="4"/>
        <v>??</v>
      </c>
      <c r="S159" s="173" t="str">
        <f t="shared" si="4"/>
        <v>??</v>
      </c>
      <c r="T159" s="173" t="str">
        <f t="shared" si="4"/>
        <v>??</v>
      </c>
      <c r="U159" s="173" t="str">
        <f t="shared" si="4"/>
        <v>??</v>
      </c>
      <c r="V159" s="173" t="str">
        <f t="shared" si="4"/>
        <v>??</v>
      </c>
      <c r="W159" s="173" t="str">
        <f t="shared" si="4"/>
        <v>??</v>
      </c>
      <c r="X159" s="173" t="str">
        <f t="shared" si="4"/>
        <v>??</v>
      </c>
      <c r="Y159" s="173" t="str">
        <f t="shared" si="4"/>
        <v>??</v>
      </c>
      <c r="Z159" s="173" t="str">
        <f t="shared" si="4"/>
        <v>??</v>
      </c>
      <c r="AA159" s="173" t="str">
        <f t="shared" si="4"/>
        <v>??</v>
      </c>
      <c r="AB159" s="173" t="str">
        <f t="shared" si="4"/>
        <v>??</v>
      </c>
      <c r="AC159" s="173" t="str">
        <f t="shared" si="4"/>
        <v>??</v>
      </c>
      <c r="AD159" s="173" t="str">
        <f t="shared" si="4"/>
        <v>??</v>
      </c>
    </row>
    <row r="160" spans="1:126" s="73" customFormat="1">
      <c r="A160" s="76"/>
      <c r="B160" s="145"/>
      <c r="C160" s="145"/>
      <c r="D160" s="145"/>
      <c r="E160" s="145"/>
      <c r="F160" s="116"/>
      <c r="G160" s="106"/>
      <c r="H160" s="129"/>
      <c r="I160" s="129"/>
      <c r="J160" s="129"/>
      <c r="K160" s="146"/>
      <c r="L160" s="147"/>
      <c r="M160" s="147"/>
      <c r="N160" s="148"/>
      <c r="O160" s="149"/>
      <c r="P160" s="148"/>
      <c r="Q160" s="148"/>
      <c r="R160" s="148"/>
      <c r="S160" s="148"/>
      <c r="T160" s="148"/>
      <c r="U160" s="148"/>
      <c r="V160" s="148"/>
      <c r="W160" s="148"/>
      <c r="X160" s="148"/>
      <c r="Y160" s="148"/>
      <c r="Z160" s="148"/>
      <c r="AA160" s="148"/>
      <c r="AB160" s="148"/>
      <c r="AC160" s="148"/>
      <c r="AD160" s="148"/>
    </row>
    <row r="161" spans="1:126" s="73" customFormat="1" ht="49.5" customHeight="1">
      <c r="A161" s="76"/>
      <c r="B161" s="122" t="s">
        <v>173</v>
      </c>
      <c r="C161" s="122"/>
      <c r="D161" s="106" t="s">
        <v>277</v>
      </c>
      <c r="E161" s="106"/>
      <c r="F161" s="150" t="s">
        <v>284</v>
      </c>
      <c r="G161" s="115" t="s">
        <v>8</v>
      </c>
      <c r="H161" s="115" t="s">
        <v>51</v>
      </c>
      <c r="I161" s="115"/>
      <c r="J161" s="115"/>
      <c r="K161" s="173" t="str">
        <f t="shared" ref="K161:AD161" si="5">IF(AND(ISNUMBER(K156),ISNUMBER(Napp_manure_gr)),K156*Napp_manure_gr,"??")</f>
        <v>??</v>
      </c>
      <c r="L161" s="173" t="str">
        <f t="shared" si="5"/>
        <v>??</v>
      </c>
      <c r="M161" s="173" t="str">
        <f t="shared" si="5"/>
        <v>??</v>
      </c>
      <c r="N161" s="173" t="str">
        <f t="shared" si="5"/>
        <v>??</v>
      </c>
      <c r="O161" s="173" t="str">
        <f t="shared" si="5"/>
        <v>??</v>
      </c>
      <c r="P161" s="173" t="str">
        <f t="shared" si="5"/>
        <v>??</v>
      </c>
      <c r="Q161" s="173" t="str">
        <f t="shared" si="5"/>
        <v>??</v>
      </c>
      <c r="R161" s="173" t="str">
        <f t="shared" si="5"/>
        <v>??</v>
      </c>
      <c r="S161" s="173" t="str">
        <f t="shared" si="5"/>
        <v>??</v>
      </c>
      <c r="T161" s="173" t="str">
        <f t="shared" si="5"/>
        <v>??</v>
      </c>
      <c r="U161" s="173" t="str">
        <f t="shared" si="5"/>
        <v>??</v>
      </c>
      <c r="V161" s="173" t="str">
        <f t="shared" si="5"/>
        <v>??</v>
      </c>
      <c r="W161" s="173" t="str">
        <f t="shared" si="5"/>
        <v>??</v>
      </c>
      <c r="X161" s="173" t="str">
        <f t="shared" si="5"/>
        <v>??</v>
      </c>
      <c r="Y161" s="173" t="str">
        <f t="shared" si="5"/>
        <v>??</v>
      </c>
      <c r="Z161" s="173" t="str">
        <f t="shared" si="5"/>
        <v>??</v>
      </c>
      <c r="AA161" s="173" t="str">
        <f t="shared" si="5"/>
        <v>??</v>
      </c>
      <c r="AB161" s="173" t="str">
        <f t="shared" si="5"/>
        <v>??</v>
      </c>
      <c r="AC161" s="173" t="str">
        <f t="shared" si="5"/>
        <v>??</v>
      </c>
      <c r="AD161" s="173" t="str">
        <f t="shared" si="5"/>
        <v>??</v>
      </c>
    </row>
    <row r="162" spans="1:126" s="73" customFormat="1" ht="49.5" customHeight="1">
      <c r="A162" s="76"/>
      <c r="B162" s="122" t="s">
        <v>174</v>
      </c>
      <c r="C162" s="122"/>
      <c r="D162" s="106" t="s">
        <v>278</v>
      </c>
      <c r="E162" s="106"/>
      <c r="F162" s="150" t="s">
        <v>285</v>
      </c>
      <c r="G162" s="115" t="s">
        <v>8</v>
      </c>
      <c r="H162" s="115" t="s">
        <v>51</v>
      </c>
      <c r="I162" s="115"/>
      <c r="J162" s="115"/>
      <c r="K162" s="173" t="str">
        <f t="shared" ref="K162:AD162" si="6">IF(AND(ISNUMBER(K158),ISNUMBER(Napp_manure_gr)),K158*Napp_manure_gr,"??")</f>
        <v>??</v>
      </c>
      <c r="L162" s="173" t="str">
        <f t="shared" si="6"/>
        <v>??</v>
      </c>
      <c r="M162" s="173" t="str">
        <f t="shared" si="6"/>
        <v>??</v>
      </c>
      <c r="N162" s="173" t="str">
        <f t="shared" si="6"/>
        <v>??</v>
      </c>
      <c r="O162" s="173" t="str">
        <f t="shared" si="6"/>
        <v>??</v>
      </c>
      <c r="P162" s="173" t="str">
        <f t="shared" si="6"/>
        <v>??</v>
      </c>
      <c r="Q162" s="173" t="str">
        <f t="shared" si="6"/>
        <v>??</v>
      </c>
      <c r="R162" s="173" t="str">
        <f t="shared" si="6"/>
        <v>??</v>
      </c>
      <c r="S162" s="173" t="str">
        <f t="shared" si="6"/>
        <v>??</v>
      </c>
      <c r="T162" s="173" t="str">
        <f t="shared" si="6"/>
        <v>??</v>
      </c>
      <c r="U162" s="173" t="str">
        <f t="shared" si="6"/>
        <v>??</v>
      </c>
      <c r="V162" s="173" t="str">
        <f t="shared" si="6"/>
        <v>??</v>
      </c>
      <c r="W162" s="173" t="str">
        <f t="shared" si="6"/>
        <v>??</v>
      </c>
      <c r="X162" s="173" t="str">
        <f t="shared" si="6"/>
        <v>??</v>
      </c>
      <c r="Y162" s="173" t="str">
        <f t="shared" si="6"/>
        <v>??</v>
      </c>
      <c r="Z162" s="173" t="str">
        <f t="shared" si="6"/>
        <v>??</v>
      </c>
      <c r="AA162" s="173" t="str">
        <f t="shared" si="6"/>
        <v>??</v>
      </c>
      <c r="AB162" s="173" t="str">
        <f t="shared" si="6"/>
        <v>??</v>
      </c>
      <c r="AC162" s="173" t="str">
        <f t="shared" si="6"/>
        <v>??</v>
      </c>
      <c r="AD162" s="173" t="str">
        <f t="shared" si="6"/>
        <v>??</v>
      </c>
    </row>
    <row r="163" spans="1:126" s="73" customFormat="1">
      <c r="A163" s="76"/>
      <c r="B163" s="151"/>
      <c r="C163" s="151"/>
      <c r="D163" s="106"/>
      <c r="E163" s="106"/>
      <c r="F163" s="107"/>
      <c r="G163" s="115"/>
      <c r="H163" s="115"/>
      <c r="I163" s="115"/>
      <c r="J163" s="115"/>
      <c r="K163" s="146"/>
      <c r="L163" s="147"/>
      <c r="M163" s="147"/>
      <c r="N163" s="148"/>
      <c r="O163" s="149"/>
      <c r="P163" s="148"/>
      <c r="Q163" s="148"/>
      <c r="R163" s="148"/>
      <c r="S163" s="148"/>
      <c r="T163" s="148"/>
      <c r="U163" s="148"/>
      <c r="V163" s="148"/>
      <c r="W163" s="148"/>
      <c r="X163" s="148"/>
      <c r="Y163" s="148"/>
      <c r="Z163" s="148"/>
      <c r="AA163" s="148"/>
      <c r="AB163" s="148"/>
      <c r="AC163" s="148"/>
      <c r="AD163" s="148"/>
    </row>
    <row r="164" spans="1:126" s="73" customFormat="1" ht="55.5" customHeight="1">
      <c r="A164" s="76"/>
      <c r="B164" s="122" t="s">
        <v>179</v>
      </c>
      <c r="C164" s="122"/>
      <c r="D164" s="106" t="s">
        <v>279</v>
      </c>
      <c r="E164" s="106"/>
      <c r="F164" s="150" t="s">
        <v>286</v>
      </c>
      <c r="G164" s="115" t="s">
        <v>8</v>
      </c>
      <c r="H164" s="115" t="s">
        <v>51</v>
      </c>
      <c r="I164" s="115"/>
      <c r="J164" s="115"/>
      <c r="K164" s="173" t="str">
        <f t="shared" ref="K164:AD164" si="7">IF(AND(ISNUMBER(K156),ISNUMBER(Napp_manure_ar)),K156*Napp_manure_ar,"??")</f>
        <v>??</v>
      </c>
      <c r="L164" s="173" t="str">
        <f t="shared" si="7"/>
        <v>??</v>
      </c>
      <c r="M164" s="173" t="str">
        <f t="shared" si="7"/>
        <v>??</v>
      </c>
      <c r="N164" s="173" t="str">
        <f t="shared" si="7"/>
        <v>??</v>
      </c>
      <c r="O164" s="173" t="str">
        <f t="shared" si="7"/>
        <v>??</v>
      </c>
      <c r="P164" s="173" t="str">
        <f t="shared" si="7"/>
        <v>??</v>
      </c>
      <c r="Q164" s="173" t="str">
        <f t="shared" si="7"/>
        <v>??</v>
      </c>
      <c r="R164" s="173" t="str">
        <f t="shared" si="7"/>
        <v>??</v>
      </c>
      <c r="S164" s="173" t="str">
        <f t="shared" si="7"/>
        <v>??</v>
      </c>
      <c r="T164" s="173" t="str">
        <f t="shared" si="7"/>
        <v>??</v>
      </c>
      <c r="U164" s="173" t="str">
        <f t="shared" si="7"/>
        <v>??</v>
      </c>
      <c r="V164" s="173" t="str">
        <f t="shared" si="7"/>
        <v>??</v>
      </c>
      <c r="W164" s="173" t="str">
        <f t="shared" si="7"/>
        <v>??</v>
      </c>
      <c r="X164" s="173" t="str">
        <f t="shared" si="7"/>
        <v>??</v>
      </c>
      <c r="Y164" s="173" t="str">
        <f t="shared" si="7"/>
        <v>??</v>
      </c>
      <c r="Z164" s="173" t="str">
        <f t="shared" si="7"/>
        <v>??</v>
      </c>
      <c r="AA164" s="173" t="str">
        <f t="shared" si="7"/>
        <v>??</v>
      </c>
      <c r="AB164" s="173" t="str">
        <f t="shared" si="7"/>
        <v>??</v>
      </c>
      <c r="AC164" s="173" t="str">
        <f t="shared" si="7"/>
        <v>??</v>
      </c>
      <c r="AD164" s="173" t="str">
        <f t="shared" si="7"/>
        <v>??</v>
      </c>
    </row>
    <row r="165" spans="1:126" s="73" customFormat="1" ht="55.5" customHeight="1">
      <c r="A165" s="76"/>
      <c r="B165" s="122" t="s">
        <v>181</v>
      </c>
      <c r="C165" s="122"/>
      <c r="D165" s="106" t="s">
        <v>280</v>
      </c>
      <c r="E165" s="106"/>
      <c r="F165" s="150" t="s">
        <v>287</v>
      </c>
      <c r="G165" s="115" t="s">
        <v>8</v>
      </c>
      <c r="H165" s="115" t="s">
        <v>51</v>
      </c>
      <c r="I165" s="115"/>
      <c r="J165" s="115"/>
      <c r="K165" s="173" t="str">
        <f t="shared" ref="K165:AD165" si="8">IF(AND(ISNUMBER(K158),ISNUMBER(Napp_manure_ar)),K158*Napp_manure_ar,"??")</f>
        <v>??</v>
      </c>
      <c r="L165" s="173" t="str">
        <f t="shared" si="8"/>
        <v>??</v>
      </c>
      <c r="M165" s="173" t="str">
        <f t="shared" si="8"/>
        <v>??</v>
      </c>
      <c r="N165" s="173" t="str">
        <f t="shared" si="8"/>
        <v>??</v>
      </c>
      <c r="O165" s="173" t="str">
        <f t="shared" si="8"/>
        <v>??</v>
      </c>
      <c r="P165" s="173" t="str">
        <f t="shared" si="8"/>
        <v>??</v>
      </c>
      <c r="Q165" s="173" t="str">
        <f t="shared" si="8"/>
        <v>??</v>
      </c>
      <c r="R165" s="173" t="str">
        <f t="shared" si="8"/>
        <v>??</v>
      </c>
      <c r="S165" s="173" t="str">
        <f t="shared" si="8"/>
        <v>??</v>
      </c>
      <c r="T165" s="173" t="str">
        <f t="shared" si="8"/>
        <v>??</v>
      </c>
      <c r="U165" s="173" t="str">
        <f t="shared" si="8"/>
        <v>??</v>
      </c>
      <c r="V165" s="173" t="str">
        <f t="shared" si="8"/>
        <v>??</v>
      </c>
      <c r="W165" s="173" t="str">
        <f t="shared" si="8"/>
        <v>??</v>
      </c>
      <c r="X165" s="173" t="str">
        <f t="shared" si="8"/>
        <v>??</v>
      </c>
      <c r="Y165" s="173" t="str">
        <f t="shared" si="8"/>
        <v>??</v>
      </c>
      <c r="Z165" s="173" t="str">
        <f t="shared" si="8"/>
        <v>??</v>
      </c>
      <c r="AA165" s="173" t="str">
        <f t="shared" si="8"/>
        <v>??</v>
      </c>
      <c r="AB165" s="173" t="str">
        <f t="shared" si="8"/>
        <v>??</v>
      </c>
      <c r="AC165" s="173" t="str">
        <f t="shared" si="8"/>
        <v>??</v>
      </c>
      <c r="AD165" s="173" t="str">
        <f t="shared" si="8"/>
        <v>??</v>
      </c>
    </row>
    <row r="166" spans="1:126" s="73" customFormat="1">
      <c r="A166" s="76"/>
      <c r="B166" s="119"/>
      <c r="C166" s="119"/>
      <c r="D166" s="106"/>
      <c r="E166" s="106"/>
      <c r="F166" s="119"/>
      <c r="G166" s="115"/>
      <c r="H166" s="115"/>
      <c r="I166" s="115"/>
      <c r="J166" s="115"/>
      <c r="K166" s="146"/>
      <c r="L166" s="147"/>
      <c r="M166" s="147"/>
      <c r="N166" s="148"/>
      <c r="O166" s="149"/>
      <c r="P166" s="148"/>
      <c r="Q166" s="148"/>
      <c r="R166" s="148"/>
      <c r="S166" s="148"/>
      <c r="T166" s="148"/>
      <c r="U166" s="148"/>
      <c r="V166" s="148"/>
      <c r="W166" s="148"/>
      <c r="X166" s="148"/>
      <c r="Y166" s="148"/>
      <c r="Z166" s="148"/>
      <c r="AA166" s="148"/>
      <c r="AB166" s="148"/>
      <c r="AC166" s="148"/>
      <c r="AD166" s="148"/>
    </row>
    <row r="167" spans="1:126" s="73" customFormat="1" ht="51" customHeight="1">
      <c r="A167" s="76"/>
      <c r="B167" s="116" t="s">
        <v>130</v>
      </c>
      <c r="C167" s="116"/>
      <c r="D167" s="106" t="s">
        <v>281</v>
      </c>
      <c r="E167" s="106"/>
      <c r="F167" s="256" t="s">
        <v>283</v>
      </c>
      <c r="G167" s="115" t="s">
        <v>8</v>
      </c>
      <c r="H167" s="115" t="s">
        <v>51</v>
      </c>
      <c r="I167" s="115"/>
      <c r="J167" s="115"/>
      <c r="K167" s="173">
        <f t="shared" ref="K167:AD167" si="9">K142*K140*Tgr_int</f>
        <v>1796.17</v>
      </c>
      <c r="L167" s="173">
        <f t="shared" si="9"/>
        <v>758.74800000000005</v>
      </c>
      <c r="M167" s="173">
        <f t="shared" si="9"/>
        <v>1909.25875</v>
      </c>
      <c r="N167" s="173">
        <f t="shared" si="9"/>
        <v>852.17374999999993</v>
      </c>
      <c r="O167" s="173">
        <f t="shared" si="9"/>
        <v>100.99680000000001</v>
      </c>
      <c r="P167" s="173">
        <f t="shared" si="9"/>
        <v>497.13576</v>
      </c>
      <c r="Q167" s="173">
        <f t="shared" si="9"/>
        <v>497.13576</v>
      </c>
      <c r="R167" s="173">
        <f t="shared" si="9"/>
        <v>645.11599999999999</v>
      </c>
      <c r="S167" s="173">
        <f t="shared" si="9"/>
        <v>2248.2600000000002</v>
      </c>
      <c r="T167" s="173">
        <f t="shared" si="9"/>
        <v>2014.53</v>
      </c>
      <c r="U167" s="173">
        <f t="shared" si="9"/>
        <v>2014.53</v>
      </c>
      <c r="V167" s="173">
        <f t="shared" si="9"/>
        <v>2014.53</v>
      </c>
      <c r="W167" s="173">
        <f t="shared" si="9"/>
        <v>906.29999999999984</v>
      </c>
      <c r="X167" s="173">
        <f t="shared" si="9"/>
        <v>1653.6</v>
      </c>
      <c r="Y167" s="173">
        <f t="shared" si="9"/>
        <v>1812.5999999999997</v>
      </c>
      <c r="Z167" s="173">
        <f t="shared" si="9"/>
        <v>1105.58</v>
      </c>
      <c r="AA167" s="173">
        <f t="shared" si="9"/>
        <v>653.4899999999999</v>
      </c>
      <c r="AB167" s="173">
        <f t="shared" si="9"/>
        <v>2554.6</v>
      </c>
      <c r="AC167" s="173">
        <f t="shared" si="9"/>
        <v>1452.1999999999998</v>
      </c>
      <c r="AD167" s="173">
        <f t="shared" si="9"/>
        <v>2554.6</v>
      </c>
    </row>
    <row r="168" spans="1:126" s="73" customFormat="1">
      <c r="A168" s="76"/>
      <c r="B168" s="119"/>
      <c r="C168" s="119"/>
      <c r="D168" s="106"/>
      <c r="E168" s="106"/>
      <c r="F168" s="256"/>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row>
    <row r="169" spans="1:126" s="73" customFormat="1" ht="51" customHeight="1">
      <c r="A169" s="76"/>
      <c r="B169" s="116" t="s">
        <v>131</v>
      </c>
      <c r="C169" s="116"/>
      <c r="D169" s="106" t="s">
        <v>282</v>
      </c>
      <c r="E169" s="106"/>
      <c r="F169" s="256" t="s">
        <v>415</v>
      </c>
      <c r="G169" s="115" t="s">
        <v>8</v>
      </c>
      <c r="H169" s="115" t="s">
        <v>51</v>
      </c>
      <c r="I169" s="115"/>
      <c r="J169" s="152"/>
      <c r="K169" s="173" t="str">
        <f t="shared" ref="K169:AD169" si="10">IF(AND(ISNUMBER(K142),ISNUMBER(K140),ISNUMBER(Tbioc_int)),K142*K140*Tbioc_int,"??")</f>
        <v>??</v>
      </c>
      <c r="L169" s="173" t="str">
        <f t="shared" si="10"/>
        <v>??</v>
      </c>
      <c r="M169" s="173" t="str">
        <f t="shared" si="10"/>
        <v>??</v>
      </c>
      <c r="N169" s="173" t="str">
        <f t="shared" si="10"/>
        <v>??</v>
      </c>
      <c r="O169" s="173" t="str">
        <f t="shared" si="10"/>
        <v>??</v>
      </c>
      <c r="P169" s="173" t="str">
        <f t="shared" si="10"/>
        <v>??</v>
      </c>
      <c r="Q169" s="173" t="str">
        <f t="shared" si="10"/>
        <v>??</v>
      </c>
      <c r="R169" s="173" t="str">
        <f t="shared" si="10"/>
        <v>??</v>
      </c>
      <c r="S169" s="173" t="str">
        <f t="shared" si="10"/>
        <v>??</v>
      </c>
      <c r="T169" s="173" t="str">
        <f t="shared" si="10"/>
        <v>??</v>
      </c>
      <c r="U169" s="173" t="str">
        <f t="shared" si="10"/>
        <v>??</v>
      </c>
      <c r="V169" s="173" t="str">
        <f t="shared" si="10"/>
        <v>??</v>
      </c>
      <c r="W169" s="173" t="str">
        <f t="shared" si="10"/>
        <v>??</v>
      </c>
      <c r="X169" s="173" t="str">
        <f t="shared" si="10"/>
        <v>??</v>
      </c>
      <c r="Y169" s="173" t="str">
        <f t="shared" si="10"/>
        <v>??</v>
      </c>
      <c r="Z169" s="173" t="str">
        <f t="shared" si="10"/>
        <v>??</v>
      </c>
      <c r="AA169" s="173" t="str">
        <f t="shared" si="10"/>
        <v>??</v>
      </c>
      <c r="AB169" s="173" t="str">
        <f t="shared" si="10"/>
        <v>??</v>
      </c>
      <c r="AC169" s="173" t="str">
        <f t="shared" si="10"/>
        <v>??</v>
      </c>
      <c r="AD169" s="173" t="str">
        <f t="shared" si="10"/>
        <v>??</v>
      </c>
    </row>
    <row r="170" spans="1:126" s="73" customFormat="1">
      <c r="A170" s="76"/>
      <c r="B170" s="119"/>
      <c r="C170" s="119"/>
      <c r="D170" s="119"/>
      <c r="E170" s="119"/>
      <c r="F170" s="119"/>
      <c r="G170" s="119"/>
      <c r="H170" s="106"/>
      <c r="I170" s="106"/>
      <c r="J170" s="106"/>
      <c r="K170" s="153"/>
      <c r="L170" s="154"/>
      <c r="M170" s="154"/>
      <c r="N170" s="155"/>
      <c r="O170" s="156"/>
      <c r="P170" s="155"/>
      <c r="Q170" s="155"/>
      <c r="R170" s="155"/>
      <c r="S170" s="155"/>
      <c r="T170" s="155"/>
      <c r="U170" s="155"/>
      <c r="V170" s="155"/>
      <c r="W170" s="155"/>
      <c r="X170" s="155"/>
      <c r="Y170" s="155"/>
      <c r="Z170" s="155"/>
      <c r="AA170" s="155"/>
      <c r="AB170" s="155"/>
      <c r="AC170" s="155"/>
      <c r="AD170" s="155"/>
    </row>
    <row r="171" spans="1:126" s="73" customFormat="1">
      <c r="A171" s="76"/>
      <c r="B171" s="119"/>
      <c r="C171" s="119"/>
      <c r="D171" s="119"/>
      <c r="E171" s="119"/>
      <c r="F171" s="106"/>
      <c r="G171" s="106"/>
      <c r="H171" s="106"/>
      <c r="I171" s="106"/>
      <c r="J171" s="106"/>
      <c r="K171" s="157"/>
      <c r="L171" s="127"/>
      <c r="M171" s="127"/>
      <c r="N171" s="158"/>
      <c r="O171" s="159"/>
      <c r="P171" s="158"/>
      <c r="Q171" s="158"/>
      <c r="R171" s="158"/>
      <c r="S171" s="158"/>
      <c r="T171" s="158"/>
      <c r="U171" s="158"/>
      <c r="V171" s="158"/>
      <c r="W171" s="158"/>
      <c r="X171" s="158"/>
      <c r="Y171" s="158"/>
      <c r="Z171" s="158"/>
      <c r="AA171" s="158"/>
      <c r="AB171" s="158"/>
      <c r="AC171" s="158"/>
      <c r="AD171" s="158"/>
    </row>
    <row r="172" spans="1:126" s="73" customFormat="1" ht="14.65">
      <c r="A172" s="76"/>
      <c r="B172" s="103" t="s">
        <v>1</v>
      </c>
      <c r="C172" s="103"/>
      <c r="D172" s="103"/>
      <c r="E172" s="103"/>
      <c r="F172" s="104"/>
      <c r="G172" s="104"/>
      <c r="H172" s="104"/>
      <c r="I172" s="104"/>
      <c r="J172" s="104"/>
      <c r="K172" s="104"/>
      <c r="L172" s="104"/>
      <c r="M172" s="104"/>
      <c r="N172" s="105"/>
      <c r="O172" s="105"/>
      <c r="P172" s="105"/>
      <c r="Q172" s="105"/>
      <c r="R172" s="105"/>
      <c r="S172" s="105"/>
      <c r="T172" s="105"/>
      <c r="U172" s="105"/>
      <c r="V172" s="105"/>
      <c r="W172" s="105"/>
      <c r="X172" s="105"/>
      <c r="Y172" s="105"/>
      <c r="Z172" s="105"/>
      <c r="AA172" s="105"/>
      <c r="AB172" s="105"/>
      <c r="AC172" s="105"/>
      <c r="AD172" s="105"/>
      <c r="DU172" s="79"/>
      <c r="DV172" s="79"/>
    </row>
    <row r="173" spans="1:126" s="73" customFormat="1">
      <c r="A173" s="76"/>
      <c r="B173" s="106"/>
      <c r="C173" s="106"/>
      <c r="D173" s="106"/>
      <c r="E173" s="106"/>
      <c r="F173" s="106"/>
      <c r="G173" s="106"/>
      <c r="H173" s="106"/>
      <c r="I173" s="106"/>
      <c r="J173" s="106"/>
      <c r="K173" s="106"/>
      <c r="L173" s="106"/>
      <c r="M173" s="106"/>
      <c r="N173" s="107"/>
      <c r="O173" s="129"/>
      <c r="P173" s="106"/>
      <c r="Q173" s="106"/>
      <c r="R173" s="106"/>
      <c r="S173" s="106"/>
      <c r="T173" s="106"/>
      <c r="U173" s="106"/>
      <c r="V173" s="106"/>
      <c r="W173" s="106"/>
      <c r="X173" s="106"/>
      <c r="Y173" s="106"/>
      <c r="Z173" s="106"/>
      <c r="AA173" s="106"/>
      <c r="AB173" s="106"/>
      <c r="AC173" s="106"/>
      <c r="AD173" s="106"/>
      <c r="DU173" s="79"/>
      <c r="DV173" s="79"/>
    </row>
    <row r="174" spans="1:126" s="73" customFormat="1" ht="13.9">
      <c r="A174" s="76"/>
      <c r="B174" s="110" t="s">
        <v>2</v>
      </c>
      <c r="C174" s="110"/>
      <c r="D174" s="111" t="s">
        <v>4</v>
      </c>
      <c r="E174" s="111"/>
      <c r="F174" s="111" t="s">
        <v>9</v>
      </c>
      <c r="G174" s="112" t="s">
        <v>11</v>
      </c>
      <c r="H174" s="112" t="s">
        <v>3</v>
      </c>
      <c r="I174" s="112"/>
      <c r="J174" s="112"/>
      <c r="K174" s="112" t="s">
        <v>7</v>
      </c>
      <c r="L174" s="106"/>
      <c r="M174" s="106"/>
      <c r="N174" s="106"/>
      <c r="O174" s="129"/>
      <c r="P174" s="106"/>
      <c r="Q174" s="106"/>
      <c r="R174" s="106"/>
      <c r="S174" s="106"/>
      <c r="T174" s="106"/>
      <c r="U174" s="106"/>
      <c r="V174" s="106"/>
      <c r="W174" s="106"/>
      <c r="X174" s="106"/>
      <c r="Y174" s="106"/>
      <c r="Z174" s="106"/>
      <c r="AA174" s="106"/>
      <c r="AB174" s="106"/>
      <c r="AC174" s="106"/>
      <c r="AD174" s="106"/>
      <c r="DU174" s="79"/>
      <c r="DV174" s="79"/>
    </row>
    <row r="175" spans="1:126" s="73" customFormat="1">
      <c r="A175" s="76"/>
      <c r="B175" s="110"/>
      <c r="C175" s="110"/>
      <c r="D175" s="111"/>
      <c r="E175" s="111"/>
      <c r="F175" s="111"/>
      <c r="G175" s="112"/>
      <c r="H175" s="112"/>
      <c r="I175" s="112"/>
      <c r="J175" s="112"/>
      <c r="K175" s="112"/>
      <c r="L175" s="106"/>
      <c r="M175" s="106"/>
      <c r="N175" s="106"/>
      <c r="O175" s="129"/>
      <c r="P175" s="106"/>
      <c r="Q175" s="106"/>
      <c r="R175" s="106"/>
      <c r="S175" s="106"/>
      <c r="T175" s="106"/>
      <c r="U175" s="106"/>
      <c r="V175" s="106"/>
      <c r="W175" s="106"/>
      <c r="X175" s="106"/>
      <c r="Y175" s="106"/>
      <c r="Z175" s="106"/>
      <c r="AA175" s="106"/>
      <c r="AB175" s="106"/>
      <c r="AC175" s="106"/>
      <c r="AD175" s="106"/>
      <c r="DU175" s="79"/>
      <c r="DV175" s="79"/>
    </row>
    <row r="176" spans="1:126" s="73" customFormat="1" ht="14.65">
      <c r="A176" s="76"/>
      <c r="B176" s="347" t="s">
        <v>196</v>
      </c>
      <c r="C176" s="347"/>
      <c r="D176" s="347"/>
      <c r="E176" s="347"/>
      <c r="F176" s="347"/>
      <c r="G176" s="347"/>
      <c r="H176" s="347"/>
      <c r="I176" s="347"/>
      <c r="J176" s="347"/>
      <c r="K176" s="347"/>
      <c r="L176" s="347"/>
      <c r="M176" s="347"/>
      <c r="N176" s="347"/>
      <c r="O176" s="347"/>
      <c r="P176" s="347"/>
      <c r="Q176" s="347"/>
      <c r="R176" s="347"/>
      <c r="S176" s="347"/>
      <c r="T176" s="347"/>
      <c r="U176" s="347"/>
      <c r="V176" s="347"/>
      <c r="W176" s="347"/>
      <c r="X176" s="347"/>
      <c r="Y176" s="347"/>
      <c r="Z176" s="347"/>
      <c r="AA176" s="347"/>
      <c r="AB176" s="347"/>
      <c r="AC176" s="347"/>
      <c r="AD176" s="347"/>
      <c r="DU176" s="79"/>
      <c r="DV176" s="79"/>
    </row>
    <row r="177" spans="1:126" s="73" customFormat="1">
      <c r="A177" s="76"/>
      <c r="B177" s="119"/>
      <c r="C177" s="119"/>
      <c r="D177" s="107"/>
      <c r="E177" s="107"/>
      <c r="F177" s="119"/>
      <c r="G177" s="115"/>
      <c r="H177" s="115"/>
      <c r="I177" s="115"/>
      <c r="J177" s="115"/>
      <c r="K177" s="106"/>
      <c r="L177" s="106"/>
      <c r="M177" s="106"/>
      <c r="N177" s="106"/>
      <c r="O177" s="129"/>
      <c r="P177" s="106"/>
      <c r="Q177" s="106"/>
      <c r="R177" s="106"/>
      <c r="S177" s="106"/>
      <c r="T177" s="106"/>
      <c r="U177" s="106"/>
      <c r="V177" s="106"/>
      <c r="W177" s="106"/>
      <c r="X177" s="106"/>
      <c r="Y177" s="106"/>
      <c r="Z177" s="106"/>
      <c r="AA177" s="106"/>
      <c r="AB177" s="106"/>
      <c r="AC177" s="106"/>
      <c r="AD177" s="106"/>
    </row>
    <row r="178" spans="1:126" s="73" customFormat="1" ht="17.649999999999999">
      <c r="A178" s="76"/>
      <c r="B178" s="160" t="s">
        <v>103</v>
      </c>
      <c r="C178" s="160"/>
      <c r="D178" s="161"/>
      <c r="E178" s="161"/>
      <c r="F178" s="106"/>
      <c r="G178" s="115"/>
      <c r="H178" s="115"/>
      <c r="I178" s="115"/>
      <c r="J178" s="115"/>
      <c r="K178" s="106"/>
      <c r="L178" s="106"/>
      <c r="M178" s="106"/>
      <c r="N178" s="106"/>
      <c r="O178" s="129"/>
      <c r="P178" s="106"/>
      <c r="Q178" s="106"/>
      <c r="R178" s="106"/>
      <c r="S178" s="106"/>
      <c r="T178" s="106"/>
      <c r="U178" s="106"/>
      <c r="V178" s="106"/>
      <c r="W178" s="106"/>
      <c r="X178" s="106"/>
      <c r="Y178" s="106"/>
      <c r="Z178" s="106"/>
      <c r="AA178" s="106"/>
      <c r="AB178" s="106"/>
      <c r="AC178" s="106"/>
      <c r="AD178" s="106"/>
    </row>
    <row r="179" spans="1:126" s="73" customFormat="1" ht="49.5">
      <c r="A179" s="76"/>
      <c r="B179" s="257" t="s">
        <v>309</v>
      </c>
      <c r="C179" s="116"/>
      <c r="D179" s="107" t="s">
        <v>288</v>
      </c>
      <c r="E179" s="107"/>
      <c r="F179" s="119" t="s">
        <v>397</v>
      </c>
      <c r="G179" s="115" t="s">
        <v>8</v>
      </c>
      <c r="H179" s="124" t="s">
        <v>132</v>
      </c>
      <c r="I179" s="124"/>
      <c r="J179" s="124"/>
      <c r="K179" s="173" t="str">
        <f t="shared" ref="K179:AD179" si="11">IF(AND(ISNUMBER(K165),ISNUMBER(K169)),100*K165*QN_arable/(K169*DEPTHarable*RHOsoilwet),"??")</f>
        <v>??</v>
      </c>
      <c r="L179" s="173" t="str">
        <f t="shared" si="11"/>
        <v>??</v>
      </c>
      <c r="M179" s="173" t="str">
        <f t="shared" si="11"/>
        <v>??</v>
      </c>
      <c r="N179" s="173" t="str">
        <f t="shared" si="11"/>
        <v>??</v>
      </c>
      <c r="O179" s="173" t="str">
        <f t="shared" si="11"/>
        <v>??</v>
      </c>
      <c r="P179" s="173" t="str">
        <f t="shared" si="11"/>
        <v>??</v>
      </c>
      <c r="Q179" s="173" t="str">
        <f t="shared" si="11"/>
        <v>??</v>
      </c>
      <c r="R179" s="173" t="str">
        <f t="shared" si="11"/>
        <v>??</v>
      </c>
      <c r="S179" s="173" t="str">
        <f t="shared" si="11"/>
        <v>??</v>
      </c>
      <c r="T179" s="173" t="str">
        <f t="shared" si="11"/>
        <v>??</v>
      </c>
      <c r="U179" s="173" t="str">
        <f t="shared" si="11"/>
        <v>??</v>
      </c>
      <c r="V179" s="173" t="str">
        <f t="shared" si="11"/>
        <v>??</v>
      </c>
      <c r="W179" s="173" t="str">
        <f t="shared" si="11"/>
        <v>??</v>
      </c>
      <c r="X179" s="173" t="str">
        <f t="shared" si="11"/>
        <v>??</v>
      </c>
      <c r="Y179" s="173" t="str">
        <f t="shared" si="11"/>
        <v>??</v>
      </c>
      <c r="Z179" s="173" t="str">
        <f t="shared" si="11"/>
        <v>??</v>
      </c>
      <c r="AA179" s="173" t="str">
        <f t="shared" si="11"/>
        <v>??</v>
      </c>
      <c r="AB179" s="173" t="str">
        <f t="shared" si="11"/>
        <v>??</v>
      </c>
      <c r="AC179" s="173" t="str">
        <f t="shared" si="11"/>
        <v>??</v>
      </c>
      <c r="AD179" s="173" t="str">
        <f t="shared" si="11"/>
        <v>??</v>
      </c>
    </row>
    <row r="180" spans="1:126" s="73" customFormat="1">
      <c r="A180" s="76"/>
      <c r="B180" s="256"/>
      <c r="C180" s="119"/>
      <c r="D180" s="106"/>
      <c r="E180" s="106"/>
      <c r="F180" s="119"/>
      <c r="G180" s="115"/>
      <c r="H180" s="124"/>
      <c r="I180" s="124"/>
      <c r="J180" s="124"/>
      <c r="K180" s="174"/>
      <c r="L180" s="174"/>
      <c r="M180" s="174"/>
      <c r="N180" s="174"/>
      <c r="O180" s="175"/>
      <c r="P180" s="174"/>
      <c r="Q180" s="174"/>
      <c r="R180" s="174"/>
      <c r="S180" s="174"/>
      <c r="T180" s="174"/>
      <c r="U180" s="174"/>
      <c r="V180" s="174"/>
      <c r="W180" s="174"/>
      <c r="X180" s="174"/>
      <c r="Y180" s="174"/>
      <c r="Z180" s="174"/>
      <c r="AA180" s="174"/>
      <c r="AB180" s="174"/>
      <c r="AC180" s="174"/>
      <c r="AD180" s="174"/>
    </row>
    <row r="181" spans="1:126" s="73" customFormat="1" ht="15" customHeight="1">
      <c r="A181" s="76"/>
      <c r="B181" s="205" t="s">
        <v>304</v>
      </c>
      <c r="C181" s="162"/>
      <c r="D181" s="106"/>
      <c r="E181" s="106"/>
      <c r="F181" s="119"/>
      <c r="G181" s="115"/>
      <c r="H181" s="124"/>
      <c r="I181" s="124"/>
      <c r="J181" s="124"/>
      <c r="K181" s="176"/>
      <c r="L181" s="176"/>
      <c r="M181" s="176"/>
      <c r="N181" s="176"/>
      <c r="O181" s="177"/>
      <c r="P181" s="176"/>
      <c r="Q181" s="176"/>
      <c r="R181" s="176"/>
      <c r="S181" s="176"/>
      <c r="T181" s="176"/>
      <c r="U181" s="176"/>
      <c r="V181" s="176"/>
      <c r="W181" s="176"/>
      <c r="X181" s="176"/>
      <c r="Y181" s="176"/>
      <c r="Z181" s="176"/>
      <c r="AA181" s="176"/>
      <c r="AB181" s="176"/>
      <c r="AC181" s="176"/>
      <c r="AD181" s="176"/>
    </row>
    <row r="182" spans="1:126" s="73" customFormat="1" ht="49.5">
      <c r="A182" s="76"/>
      <c r="B182" s="257" t="s">
        <v>310</v>
      </c>
      <c r="C182" s="116"/>
      <c r="D182" s="106" t="s">
        <v>289</v>
      </c>
      <c r="E182" s="106"/>
      <c r="F182" s="256" t="s">
        <v>398</v>
      </c>
      <c r="G182" s="115" t="s">
        <v>8</v>
      </c>
      <c r="H182" s="124" t="s">
        <v>132</v>
      </c>
      <c r="I182" s="124"/>
      <c r="J182" s="124"/>
      <c r="K182" s="173" t="str">
        <f>IF(AND(k_ar&gt;0,ISNUMBER(K179)),K179*(1-POWER(EXP(-k_ar*Tar_int_10),Nlapp_arab_10))/(1-EXP(-k_ar*Tar_int_10)),"??")</f>
        <v>??</v>
      </c>
      <c r="L182" s="173" t="str">
        <f>IF(AND(k_ar&gt;0,ISNUMBER(L179)),L179*(1-POWER(EXP(-k_ar*Tar_int_10),Nlapp_arab_10))/(1-EXP(-k_ar*Tar_int_10)),"??")</f>
        <v>??</v>
      </c>
      <c r="M182" s="173" t="str">
        <f t="shared" ref="M182:AD182" si="12">IF(AND(k_ar&gt;0,ISNUMBER(M179)),M179*((1-POWER(EXP(-k_ar*Tar_int_10),Nlapp_arab_10)))/(1-EXP(-k_ar*Tar_int_10)),"??")</f>
        <v>??</v>
      </c>
      <c r="N182" s="173" t="str">
        <f t="shared" si="12"/>
        <v>??</v>
      </c>
      <c r="O182" s="173" t="str">
        <f t="shared" si="12"/>
        <v>??</v>
      </c>
      <c r="P182" s="173" t="str">
        <f t="shared" si="12"/>
        <v>??</v>
      </c>
      <c r="Q182" s="173" t="str">
        <f t="shared" si="12"/>
        <v>??</v>
      </c>
      <c r="R182" s="173" t="str">
        <f t="shared" si="12"/>
        <v>??</v>
      </c>
      <c r="S182" s="173" t="str">
        <f t="shared" si="12"/>
        <v>??</v>
      </c>
      <c r="T182" s="173" t="str">
        <f t="shared" si="12"/>
        <v>??</v>
      </c>
      <c r="U182" s="173" t="str">
        <f t="shared" si="12"/>
        <v>??</v>
      </c>
      <c r="V182" s="173" t="str">
        <f t="shared" si="12"/>
        <v>??</v>
      </c>
      <c r="W182" s="173" t="str">
        <f t="shared" si="12"/>
        <v>??</v>
      </c>
      <c r="X182" s="173" t="str">
        <f t="shared" si="12"/>
        <v>??</v>
      </c>
      <c r="Y182" s="173" t="str">
        <f t="shared" si="12"/>
        <v>??</v>
      </c>
      <c r="Z182" s="173" t="str">
        <f t="shared" si="12"/>
        <v>??</v>
      </c>
      <c r="AA182" s="173" t="str">
        <f t="shared" si="12"/>
        <v>??</v>
      </c>
      <c r="AB182" s="173" t="str">
        <f t="shared" si="12"/>
        <v>??</v>
      </c>
      <c r="AC182" s="173" t="str">
        <f t="shared" si="12"/>
        <v>??</v>
      </c>
      <c r="AD182" s="173" t="str">
        <f t="shared" si="12"/>
        <v>??</v>
      </c>
    </row>
    <row r="183" spans="1:126" s="73" customFormat="1" ht="3" customHeight="1">
      <c r="A183" s="76"/>
      <c r="B183" s="136"/>
      <c r="C183" s="136"/>
      <c r="D183" s="136"/>
      <c r="E183" s="136"/>
      <c r="F183" s="164"/>
      <c r="G183" s="136"/>
      <c r="H183" s="136"/>
      <c r="I183" s="136"/>
      <c r="J183" s="136"/>
      <c r="K183" s="178"/>
      <c r="L183" s="178"/>
      <c r="M183" s="178"/>
      <c r="N183" s="179"/>
      <c r="O183" s="175"/>
      <c r="P183" s="174"/>
      <c r="Q183" s="174"/>
      <c r="R183" s="174"/>
      <c r="S183" s="174"/>
      <c r="T183" s="174"/>
      <c r="U183" s="174"/>
      <c r="V183" s="174"/>
      <c r="W183" s="174"/>
      <c r="X183" s="174"/>
      <c r="Y183" s="174"/>
      <c r="Z183" s="174"/>
      <c r="AA183" s="174"/>
      <c r="AB183" s="174"/>
      <c r="AC183" s="174"/>
      <c r="AD183" s="174"/>
      <c r="DU183" s="79"/>
      <c r="DV183" s="79"/>
    </row>
    <row r="184" spans="1:126" s="73" customFormat="1" ht="48.75" customHeight="1">
      <c r="A184" s="76"/>
      <c r="B184" s="122" t="s">
        <v>293</v>
      </c>
      <c r="C184" s="136"/>
      <c r="D184" s="129" t="s">
        <v>290</v>
      </c>
      <c r="E184" s="129"/>
      <c r="F184" s="256" t="s">
        <v>399</v>
      </c>
      <c r="G184" s="115" t="s">
        <v>8</v>
      </c>
      <c r="H184" s="124" t="s">
        <v>132</v>
      </c>
      <c r="I184" s="124"/>
      <c r="J184" s="136"/>
      <c r="K184" s="173" t="str">
        <f>IF(ISNUMBER(K182),+K182*(1-EXP(-k_ar*30))/(k_ar*30),"??")</f>
        <v>??</v>
      </c>
      <c r="L184" s="173" t="str">
        <f t="shared" ref="L184:AD184" si="13">IF(ISNUMBER(L182),+L182*(1-EXP(-k_ar*30))/(k_ar*30),"??")</f>
        <v>??</v>
      </c>
      <c r="M184" s="173" t="str">
        <f t="shared" si="13"/>
        <v>??</v>
      </c>
      <c r="N184" s="173" t="str">
        <f t="shared" si="13"/>
        <v>??</v>
      </c>
      <c r="O184" s="173" t="str">
        <f t="shared" si="13"/>
        <v>??</v>
      </c>
      <c r="P184" s="173" t="str">
        <f t="shared" si="13"/>
        <v>??</v>
      </c>
      <c r="Q184" s="173" t="str">
        <f t="shared" si="13"/>
        <v>??</v>
      </c>
      <c r="R184" s="173" t="str">
        <f t="shared" si="13"/>
        <v>??</v>
      </c>
      <c r="S184" s="173" t="str">
        <f t="shared" si="13"/>
        <v>??</v>
      </c>
      <c r="T184" s="173" t="str">
        <f t="shared" si="13"/>
        <v>??</v>
      </c>
      <c r="U184" s="173" t="str">
        <f t="shared" si="13"/>
        <v>??</v>
      </c>
      <c r="V184" s="173" t="str">
        <f t="shared" si="13"/>
        <v>??</v>
      </c>
      <c r="W184" s="173" t="str">
        <f t="shared" si="13"/>
        <v>??</v>
      </c>
      <c r="X184" s="173" t="str">
        <f t="shared" si="13"/>
        <v>??</v>
      </c>
      <c r="Y184" s="173" t="str">
        <f t="shared" si="13"/>
        <v>??</v>
      </c>
      <c r="Z184" s="173" t="str">
        <f t="shared" si="13"/>
        <v>??</v>
      </c>
      <c r="AA184" s="173" t="str">
        <f t="shared" si="13"/>
        <v>??</v>
      </c>
      <c r="AB184" s="173" t="str">
        <f t="shared" si="13"/>
        <v>??</v>
      </c>
      <c r="AC184" s="173" t="str">
        <f t="shared" si="13"/>
        <v>??</v>
      </c>
      <c r="AD184" s="173" t="str">
        <f t="shared" si="13"/>
        <v>??</v>
      </c>
      <c r="DU184" s="79"/>
      <c r="DV184" s="79"/>
    </row>
    <row r="185" spans="1:126" s="73" customFormat="1" ht="3" customHeight="1">
      <c r="A185" s="76"/>
      <c r="B185" s="136"/>
      <c r="C185" s="136"/>
      <c r="D185" s="136"/>
      <c r="E185" s="136"/>
      <c r="F185" s="164"/>
      <c r="G185" s="136"/>
      <c r="H185" s="136"/>
      <c r="I185" s="136"/>
      <c r="J185" s="136"/>
      <c r="K185" s="178"/>
      <c r="L185" s="178"/>
      <c r="M185" s="178"/>
      <c r="N185" s="179"/>
      <c r="O185" s="175"/>
      <c r="P185" s="174"/>
      <c r="Q185" s="174"/>
      <c r="R185" s="174"/>
      <c r="S185" s="174"/>
      <c r="T185" s="174"/>
      <c r="U185" s="174"/>
      <c r="V185" s="174"/>
      <c r="W185" s="174"/>
      <c r="X185" s="174"/>
      <c r="Y185" s="174"/>
      <c r="Z185" s="174"/>
      <c r="AA185" s="174"/>
      <c r="AB185" s="174"/>
      <c r="AC185" s="174"/>
      <c r="AD185" s="174"/>
      <c r="DU185" s="79"/>
      <c r="DV185" s="79"/>
    </row>
    <row r="186" spans="1:126" s="73" customFormat="1" ht="40.15">
      <c r="A186" s="76"/>
      <c r="B186" s="122" t="s">
        <v>292</v>
      </c>
      <c r="C186" s="136"/>
      <c r="D186" s="129" t="s">
        <v>291</v>
      </c>
      <c r="E186" s="129"/>
      <c r="F186" s="256" t="s">
        <v>400</v>
      </c>
      <c r="G186" s="115" t="s">
        <v>8</v>
      </c>
      <c r="H186" s="124" t="s">
        <v>132</v>
      </c>
      <c r="I186" s="136"/>
      <c r="J186" s="136"/>
      <c r="K186" s="173" t="str">
        <f t="shared" ref="K186:AD186" si="14">IF(ISNUMBER(K182),+K182*(1-EXP(-k_ar*180))/(k_ar*180),"??")</f>
        <v>??</v>
      </c>
      <c r="L186" s="173" t="str">
        <f t="shared" si="14"/>
        <v>??</v>
      </c>
      <c r="M186" s="173" t="str">
        <f t="shared" si="14"/>
        <v>??</v>
      </c>
      <c r="N186" s="173" t="str">
        <f t="shared" si="14"/>
        <v>??</v>
      </c>
      <c r="O186" s="173" t="str">
        <f t="shared" si="14"/>
        <v>??</v>
      </c>
      <c r="P186" s="173" t="str">
        <f t="shared" si="14"/>
        <v>??</v>
      </c>
      <c r="Q186" s="173" t="str">
        <f t="shared" si="14"/>
        <v>??</v>
      </c>
      <c r="R186" s="173" t="str">
        <f t="shared" si="14"/>
        <v>??</v>
      </c>
      <c r="S186" s="173" t="str">
        <f t="shared" si="14"/>
        <v>??</v>
      </c>
      <c r="T186" s="173" t="str">
        <f t="shared" si="14"/>
        <v>??</v>
      </c>
      <c r="U186" s="173" t="str">
        <f t="shared" si="14"/>
        <v>??</v>
      </c>
      <c r="V186" s="173" t="str">
        <f t="shared" si="14"/>
        <v>??</v>
      </c>
      <c r="W186" s="173" t="str">
        <f t="shared" si="14"/>
        <v>??</v>
      </c>
      <c r="X186" s="173" t="str">
        <f t="shared" si="14"/>
        <v>??</v>
      </c>
      <c r="Y186" s="173" t="str">
        <f t="shared" si="14"/>
        <v>??</v>
      </c>
      <c r="Z186" s="173" t="str">
        <f t="shared" si="14"/>
        <v>??</v>
      </c>
      <c r="AA186" s="173" t="str">
        <f t="shared" si="14"/>
        <v>??</v>
      </c>
      <c r="AB186" s="173" t="str">
        <f t="shared" si="14"/>
        <v>??</v>
      </c>
      <c r="AC186" s="173" t="str">
        <f t="shared" si="14"/>
        <v>??</v>
      </c>
      <c r="AD186" s="173" t="str">
        <f t="shared" si="14"/>
        <v>??</v>
      </c>
      <c r="DU186" s="79"/>
      <c r="DV186" s="79"/>
    </row>
    <row r="187" spans="1:126" s="73" customFormat="1" ht="13.5" customHeight="1">
      <c r="A187" s="76"/>
      <c r="B187" s="136"/>
      <c r="C187" s="136"/>
      <c r="D187" s="136"/>
      <c r="E187" s="136"/>
      <c r="F187" s="164"/>
      <c r="G187" s="136"/>
      <c r="H187" s="136"/>
      <c r="I187" s="136"/>
      <c r="J187" s="136"/>
      <c r="K187" s="180"/>
      <c r="L187" s="180"/>
      <c r="M187" s="180"/>
      <c r="N187" s="181"/>
      <c r="O187" s="177"/>
      <c r="P187" s="176"/>
      <c r="Q187" s="176"/>
      <c r="R187" s="176"/>
      <c r="S187" s="176"/>
      <c r="T187" s="176"/>
      <c r="U187" s="176"/>
      <c r="V187" s="176"/>
      <c r="W187" s="176"/>
      <c r="X187" s="176"/>
      <c r="Y187" s="176"/>
      <c r="Z187" s="176"/>
      <c r="AA187" s="176"/>
      <c r="AB187" s="176"/>
      <c r="AC187" s="176"/>
      <c r="AD187" s="176"/>
      <c r="DU187" s="79"/>
      <c r="DV187" s="79"/>
    </row>
    <row r="188" spans="1:126" s="73" customFormat="1" ht="13.5" customHeight="1">
      <c r="A188" s="76"/>
      <c r="B188" s="136"/>
      <c r="C188" s="136"/>
      <c r="D188" s="136"/>
      <c r="E188" s="136"/>
      <c r="F188" s="164"/>
      <c r="G188" s="136"/>
      <c r="H188" s="136"/>
      <c r="I188" s="136"/>
      <c r="J188" s="136"/>
      <c r="K188" s="180"/>
      <c r="L188" s="180"/>
      <c r="M188" s="180"/>
      <c r="N188" s="181"/>
      <c r="O188" s="177"/>
      <c r="P188" s="176"/>
      <c r="Q188" s="176"/>
      <c r="R188" s="176"/>
      <c r="S188" s="176"/>
      <c r="T188" s="176"/>
      <c r="U188" s="176"/>
      <c r="V188" s="176"/>
      <c r="W188" s="176"/>
      <c r="X188" s="176"/>
      <c r="Y188" s="176"/>
      <c r="Z188" s="176"/>
      <c r="AA188" s="176"/>
      <c r="AB188" s="176"/>
      <c r="AC188" s="176"/>
      <c r="AD188" s="176"/>
      <c r="DU188" s="79"/>
      <c r="DV188" s="79"/>
    </row>
    <row r="189" spans="1:126" s="73" customFormat="1" ht="17.649999999999999">
      <c r="A189" s="76"/>
      <c r="B189" s="206" t="s">
        <v>198</v>
      </c>
      <c r="C189" s="187"/>
      <c r="D189" s="187"/>
      <c r="E189" s="187"/>
      <c r="F189" s="119"/>
      <c r="G189" s="115"/>
      <c r="H189" s="124"/>
      <c r="I189" s="124"/>
      <c r="J189" s="128"/>
      <c r="K189" s="106"/>
      <c r="L189" s="106"/>
      <c r="M189" s="106"/>
      <c r="N189" s="106"/>
      <c r="O189" s="129"/>
      <c r="P189" s="106"/>
      <c r="Q189" s="106"/>
      <c r="R189" s="106"/>
      <c r="S189" s="106"/>
      <c r="T189" s="106"/>
      <c r="U189" s="106"/>
      <c r="V189" s="106"/>
      <c r="W189" s="106"/>
      <c r="X189" s="106"/>
      <c r="Y189" s="106"/>
      <c r="Z189" s="106"/>
      <c r="AA189" s="106"/>
      <c r="AB189" s="106"/>
      <c r="AC189" s="106"/>
      <c r="AD189" s="106"/>
    </row>
    <row r="190" spans="1:126" s="73" customFormat="1" ht="40.15">
      <c r="A190" s="76"/>
      <c r="B190" s="122" t="s">
        <v>213</v>
      </c>
      <c r="C190" s="116"/>
      <c r="D190" s="106" t="s">
        <v>272</v>
      </c>
      <c r="E190" s="106"/>
      <c r="F190" s="119" t="s">
        <v>401</v>
      </c>
      <c r="G190" s="115" t="s">
        <v>8</v>
      </c>
      <c r="H190" s="229" t="s">
        <v>242</v>
      </c>
      <c r="I190" s="124"/>
      <c r="J190" s="128"/>
      <c r="K190" s="173" t="str">
        <f t="shared" ref="K190:AD190" si="15">IF(AND(ISNUMBER(K186),Ksoil_water&gt;0),K186*RHOsoilwet/Ksoil_water,"??")</f>
        <v>??</v>
      </c>
      <c r="L190" s="173" t="str">
        <f t="shared" si="15"/>
        <v>??</v>
      </c>
      <c r="M190" s="173" t="str">
        <f t="shared" si="15"/>
        <v>??</v>
      </c>
      <c r="N190" s="173" t="str">
        <f t="shared" si="15"/>
        <v>??</v>
      </c>
      <c r="O190" s="173" t="str">
        <f t="shared" si="15"/>
        <v>??</v>
      </c>
      <c r="P190" s="173" t="str">
        <f t="shared" si="15"/>
        <v>??</v>
      </c>
      <c r="Q190" s="173" t="str">
        <f t="shared" si="15"/>
        <v>??</v>
      </c>
      <c r="R190" s="173" t="str">
        <f t="shared" si="15"/>
        <v>??</v>
      </c>
      <c r="S190" s="173" t="str">
        <f t="shared" si="15"/>
        <v>??</v>
      </c>
      <c r="T190" s="173" t="str">
        <f t="shared" si="15"/>
        <v>??</v>
      </c>
      <c r="U190" s="173" t="str">
        <f t="shared" si="15"/>
        <v>??</v>
      </c>
      <c r="V190" s="173" t="str">
        <f t="shared" si="15"/>
        <v>??</v>
      </c>
      <c r="W190" s="173" t="str">
        <f t="shared" si="15"/>
        <v>??</v>
      </c>
      <c r="X190" s="173" t="str">
        <f t="shared" si="15"/>
        <v>??</v>
      </c>
      <c r="Y190" s="173" t="str">
        <f t="shared" si="15"/>
        <v>??</v>
      </c>
      <c r="Z190" s="173" t="str">
        <f t="shared" si="15"/>
        <v>??</v>
      </c>
      <c r="AA190" s="173" t="str">
        <f t="shared" si="15"/>
        <v>??</v>
      </c>
      <c r="AB190" s="173" t="str">
        <f t="shared" si="15"/>
        <v>??</v>
      </c>
      <c r="AC190" s="173" t="str">
        <f t="shared" si="15"/>
        <v>??</v>
      </c>
      <c r="AD190" s="173" t="str">
        <f t="shared" si="15"/>
        <v>??</v>
      </c>
    </row>
    <row r="191" spans="1:126" s="73" customFormat="1" ht="3" customHeight="1">
      <c r="A191" s="76"/>
      <c r="B191" s="122"/>
      <c r="C191" s="116"/>
      <c r="D191" s="106"/>
      <c r="E191" s="106"/>
      <c r="F191" s="119"/>
      <c r="G191" s="115"/>
      <c r="H191" s="229"/>
      <c r="I191" s="124"/>
      <c r="J191" s="128"/>
      <c r="K191" s="141"/>
      <c r="L191" s="141"/>
      <c r="M191" s="141"/>
      <c r="N191" s="141"/>
      <c r="O191" s="141"/>
      <c r="P191" s="141"/>
      <c r="Q191" s="141"/>
      <c r="R191" s="141"/>
      <c r="S191" s="141"/>
      <c r="T191" s="141"/>
      <c r="U191" s="141"/>
      <c r="V191" s="141"/>
      <c r="W191" s="141"/>
      <c r="X191" s="141"/>
      <c r="Y191" s="141"/>
      <c r="Z191" s="141"/>
      <c r="AA191" s="141"/>
      <c r="AB191" s="141"/>
      <c r="AC191" s="141"/>
      <c r="AD191" s="141"/>
    </row>
    <row r="192" spans="1:126" s="73" customFormat="1" ht="27.75">
      <c r="A192" s="76"/>
      <c r="B192" s="116" t="s">
        <v>215</v>
      </c>
      <c r="C192" s="116"/>
      <c r="D192" s="106" t="s">
        <v>273</v>
      </c>
      <c r="E192" s="106"/>
      <c r="F192" s="150" t="s">
        <v>410</v>
      </c>
      <c r="G192" s="115" t="s">
        <v>8</v>
      </c>
      <c r="H192" s="172" t="s">
        <v>367</v>
      </c>
      <c r="I192" s="124"/>
      <c r="J192" s="128"/>
      <c r="K192" s="173" t="str">
        <f t="shared" ref="K192:AD192" si="16">IF(AND(ISNUMBER(K184),ISNUMBER(Ksoil_water)),K184*RHOsoilwet/(Ksoil_water*DILUTION*1000),"??")</f>
        <v>??</v>
      </c>
      <c r="L192" s="173" t="str">
        <f t="shared" si="16"/>
        <v>??</v>
      </c>
      <c r="M192" s="173" t="str">
        <f t="shared" si="16"/>
        <v>??</v>
      </c>
      <c r="N192" s="173" t="str">
        <f t="shared" si="16"/>
        <v>??</v>
      </c>
      <c r="O192" s="173" t="str">
        <f t="shared" si="16"/>
        <v>??</v>
      </c>
      <c r="P192" s="173" t="str">
        <f t="shared" si="16"/>
        <v>??</v>
      </c>
      <c r="Q192" s="173" t="str">
        <f t="shared" si="16"/>
        <v>??</v>
      </c>
      <c r="R192" s="173" t="str">
        <f t="shared" si="16"/>
        <v>??</v>
      </c>
      <c r="S192" s="173" t="str">
        <f t="shared" si="16"/>
        <v>??</v>
      </c>
      <c r="T192" s="173" t="str">
        <f t="shared" si="16"/>
        <v>??</v>
      </c>
      <c r="U192" s="173" t="str">
        <f t="shared" si="16"/>
        <v>??</v>
      </c>
      <c r="V192" s="173" t="str">
        <f t="shared" si="16"/>
        <v>??</v>
      </c>
      <c r="W192" s="173" t="str">
        <f t="shared" si="16"/>
        <v>??</v>
      </c>
      <c r="X192" s="173" t="str">
        <f t="shared" si="16"/>
        <v>??</v>
      </c>
      <c r="Y192" s="173" t="str">
        <f t="shared" si="16"/>
        <v>??</v>
      </c>
      <c r="Z192" s="173" t="str">
        <f t="shared" si="16"/>
        <v>??</v>
      </c>
      <c r="AA192" s="173" t="str">
        <f t="shared" si="16"/>
        <v>??</v>
      </c>
      <c r="AB192" s="173" t="str">
        <f t="shared" si="16"/>
        <v>??</v>
      </c>
      <c r="AC192" s="173" t="str">
        <f t="shared" si="16"/>
        <v>??</v>
      </c>
      <c r="AD192" s="173" t="str">
        <f t="shared" si="16"/>
        <v>??</v>
      </c>
    </row>
    <row r="193" spans="1:126" s="73" customFormat="1" ht="3" customHeight="1">
      <c r="A193" s="76"/>
      <c r="B193" s="116"/>
      <c r="C193" s="116"/>
      <c r="D193" s="106"/>
      <c r="E193" s="106"/>
      <c r="F193" s="119"/>
      <c r="G193" s="115"/>
      <c r="H193" s="124"/>
      <c r="I193" s="124"/>
      <c r="J193" s="128"/>
      <c r="K193" s="106"/>
      <c r="L193" s="128"/>
      <c r="M193" s="115"/>
      <c r="N193" s="106"/>
      <c r="O193" s="129"/>
      <c r="P193" s="106"/>
      <c r="Q193" s="106"/>
      <c r="R193" s="106"/>
      <c r="S193" s="106"/>
      <c r="T193" s="106"/>
      <c r="U193" s="106"/>
      <c r="V193" s="106"/>
      <c r="W193" s="106"/>
      <c r="X193" s="106"/>
      <c r="Y193" s="106"/>
      <c r="Z193" s="106"/>
      <c r="AA193" s="106"/>
      <c r="AB193" s="106"/>
      <c r="AC193" s="106"/>
      <c r="AD193" s="106"/>
    </row>
    <row r="194" spans="1:126" s="73" customFormat="1" ht="27.75">
      <c r="A194" s="76"/>
      <c r="B194" s="122" t="s">
        <v>199</v>
      </c>
      <c r="C194" s="187"/>
      <c r="D194" s="122" t="s">
        <v>211</v>
      </c>
      <c r="E194" s="122"/>
      <c r="F194" s="122" t="s">
        <v>368</v>
      </c>
      <c r="G194" s="204" t="s">
        <v>8</v>
      </c>
      <c r="H194" s="124" t="s">
        <v>132</v>
      </c>
      <c r="I194" s="124"/>
      <c r="J194" s="128"/>
      <c r="K194" s="173" t="str">
        <f t="shared" ref="K194:AD194" si="17">IF(AND(ISNUMBER(K192),ISNUMBER(Ksusp_water)),+K192*Ksusp_water*1000/RHOsusp,"??")</f>
        <v>??</v>
      </c>
      <c r="L194" s="173" t="str">
        <f t="shared" si="17"/>
        <v>??</v>
      </c>
      <c r="M194" s="173" t="str">
        <f t="shared" si="17"/>
        <v>??</v>
      </c>
      <c r="N194" s="173" t="str">
        <f t="shared" si="17"/>
        <v>??</v>
      </c>
      <c r="O194" s="173" t="str">
        <f t="shared" si="17"/>
        <v>??</v>
      </c>
      <c r="P194" s="173" t="str">
        <f t="shared" si="17"/>
        <v>??</v>
      </c>
      <c r="Q194" s="173" t="str">
        <f t="shared" si="17"/>
        <v>??</v>
      </c>
      <c r="R194" s="173" t="str">
        <f t="shared" si="17"/>
        <v>??</v>
      </c>
      <c r="S194" s="173" t="str">
        <f t="shared" si="17"/>
        <v>??</v>
      </c>
      <c r="T194" s="173" t="str">
        <f t="shared" si="17"/>
        <v>??</v>
      </c>
      <c r="U194" s="173" t="str">
        <f t="shared" si="17"/>
        <v>??</v>
      </c>
      <c r="V194" s="173" t="str">
        <f t="shared" si="17"/>
        <v>??</v>
      </c>
      <c r="W194" s="173" t="str">
        <f t="shared" si="17"/>
        <v>??</v>
      </c>
      <c r="X194" s="173" t="str">
        <f t="shared" si="17"/>
        <v>??</v>
      </c>
      <c r="Y194" s="173" t="str">
        <f t="shared" si="17"/>
        <v>??</v>
      </c>
      <c r="Z194" s="173" t="str">
        <f t="shared" si="17"/>
        <v>??</v>
      </c>
      <c r="AA194" s="173" t="str">
        <f t="shared" si="17"/>
        <v>??</v>
      </c>
      <c r="AB194" s="173" t="str">
        <f t="shared" si="17"/>
        <v>??</v>
      </c>
      <c r="AC194" s="173" t="str">
        <f t="shared" si="17"/>
        <v>??</v>
      </c>
      <c r="AD194" s="173" t="str">
        <f t="shared" si="17"/>
        <v>??</v>
      </c>
      <c r="AE194" s="76"/>
    </row>
    <row r="195" spans="1:126" s="73" customFormat="1">
      <c r="A195" s="76"/>
      <c r="B195" s="187"/>
      <c r="C195" s="187"/>
      <c r="D195" s="122"/>
      <c r="E195" s="122"/>
      <c r="F195" s="122"/>
      <c r="G195" s="204"/>
      <c r="H195" s="124"/>
      <c r="I195" s="124"/>
      <c r="J195" s="128"/>
      <c r="K195" s="106"/>
      <c r="L195" s="106"/>
      <c r="M195" s="106"/>
      <c r="N195" s="106"/>
      <c r="O195" s="129"/>
      <c r="P195" s="106"/>
      <c r="Q195" s="106"/>
      <c r="R195" s="106"/>
      <c r="S195" s="106"/>
      <c r="T195" s="106"/>
      <c r="U195" s="106"/>
      <c r="V195" s="106"/>
      <c r="W195" s="106"/>
      <c r="X195" s="106"/>
      <c r="Y195" s="106"/>
      <c r="Z195" s="106"/>
      <c r="AA195" s="106"/>
      <c r="AB195" s="106"/>
      <c r="AC195" s="106"/>
      <c r="AD195" s="106"/>
      <c r="AE195" s="76"/>
    </row>
    <row r="196" spans="1:126" s="73" customFormat="1">
      <c r="A196" s="76"/>
      <c r="B196" s="187"/>
      <c r="C196" s="187"/>
      <c r="D196" s="122"/>
      <c r="E196" s="122"/>
      <c r="F196" s="122"/>
      <c r="G196" s="204"/>
      <c r="H196" s="124"/>
      <c r="I196" s="124"/>
      <c r="J196" s="128"/>
      <c r="K196" s="106"/>
      <c r="L196" s="106"/>
      <c r="M196" s="106"/>
      <c r="N196" s="106"/>
      <c r="O196" s="129"/>
      <c r="P196" s="106"/>
      <c r="Q196" s="106"/>
      <c r="R196" s="106"/>
      <c r="S196" s="106"/>
      <c r="T196" s="106"/>
      <c r="U196" s="106"/>
      <c r="V196" s="106"/>
      <c r="W196" s="106"/>
      <c r="X196" s="106"/>
      <c r="Y196" s="106"/>
      <c r="Z196" s="106"/>
      <c r="AA196" s="106"/>
      <c r="AB196" s="106"/>
      <c r="AC196" s="106"/>
      <c r="AD196" s="106"/>
      <c r="AE196" s="76"/>
    </row>
    <row r="197" spans="1:126" s="73" customFormat="1" ht="17.649999999999999">
      <c r="A197" s="76"/>
      <c r="B197" s="160" t="s">
        <v>104</v>
      </c>
      <c r="C197" s="160"/>
      <c r="D197" s="160"/>
      <c r="E197" s="160"/>
      <c r="F197" s="160"/>
      <c r="G197" s="160"/>
      <c r="H197" s="160"/>
      <c r="I197" s="160"/>
      <c r="J197" s="160"/>
      <c r="K197" s="176"/>
      <c r="L197" s="182"/>
      <c r="M197" s="182"/>
      <c r="N197" s="176"/>
      <c r="O197" s="177"/>
      <c r="P197" s="176"/>
      <c r="Q197" s="176"/>
      <c r="R197" s="176"/>
      <c r="S197" s="176"/>
      <c r="T197" s="176"/>
      <c r="U197" s="176"/>
      <c r="V197" s="176"/>
      <c r="W197" s="176"/>
      <c r="X197" s="176"/>
      <c r="Y197" s="176"/>
      <c r="Z197" s="176"/>
      <c r="AA197" s="176"/>
      <c r="AB197" s="176"/>
      <c r="AC197" s="176"/>
      <c r="AD197" s="176"/>
    </row>
    <row r="198" spans="1:126" s="73" customFormat="1" ht="49.5">
      <c r="A198" s="76"/>
      <c r="B198" s="122" t="s">
        <v>307</v>
      </c>
      <c r="C198" s="160"/>
      <c r="D198" s="106" t="s">
        <v>298</v>
      </c>
      <c r="E198" s="106"/>
      <c r="F198" s="119" t="s">
        <v>402</v>
      </c>
      <c r="G198" s="115" t="s">
        <v>8</v>
      </c>
      <c r="H198" s="124" t="s">
        <v>132</v>
      </c>
      <c r="I198" s="124"/>
      <c r="J198" s="160"/>
      <c r="K198" s="173" t="str">
        <f t="shared" ref="K198:AD198" si="18">IF(AND(ISNUMBER(K162),ISNUMBER(K167)),100*K162*QN_grass/(K167*Nlapp_grass*DEPTHgrass*RHOsoilwet),"??")</f>
        <v>??</v>
      </c>
      <c r="L198" s="173" t="str">
        <f t="shared" si="18"/>
        <v>??</v>
      </c>
      <c r="M198" s="173" t="str">
        <f t="shared" si="18"/>
        <v>??</v>
      </c>
      <c r="N198" s="173" t="str">
        <f t="shared" si="18"/>
        <v>??</v>
      </c>
      <c r="O198" s="173" t="str">
        <f t="shared" si="18"/>
        <v>??</v>
      </c>
      <c r="P198" s="173" t="str">
        <f t="shared" si="18"/>
        <v>??</v>
      </c>
      <c r="Q198" s="173" t="str">
        <f t="shared" si="18"/>
        <v>??</v>
      </c>
      <c r="R198" s="173" t="str">
        <f t="shared" si="18"/>
        <v>??</v>
      </c>
      <c r="S198" s="173" t="str">
        <f t="shared" si="18"/>
        <v>??</v>
      </c>
      <c r="T198" s="173" t="str">
        <f t="shared" si="18"/>
        <v>??</v>
      </c>
      <c r="U198" s="173" t="str">
        <f t="shared" si="18"/>
        <v>??</v>
      </c>
      <c r="V198" s="173" t="str">
        <f t="shared" si="18"/>
        <v>??</v>
      </c>
      <c r="W198" s="173" t="str">
        <f t="shared" si="18"/>
        <v>??</v>
      </c>
      <c r="X198" s="173" t="str">
        <f t="shared" si="18"/>
        <v>??</v>
      </c>
      <c r="Y198" s="173" t="str">
        <f t="shared" si="18"/>
        <v>??</v>
      </c>
      <c r="Z198" s="173" t="str">
        <f t="shared" si="18"/>
        <v>??</v>
      </c>
      <c r="AA198" s="173" t="str">
        <f t="shared" si="18"/>
        <v>??</v>
      </c>
      <c r="AB198" s="173" t="str">
        <f t="shared" si="18"/>
        <v>??</v>
      </c>
      <c r="AC198" s="173" t="str">
        <f t="shared" si="18"/>
        <v>??</v>
      </c>
      <c r="AD198" s="173" t="str">
        <f t="shared" si="18"/>
        <v>??</v>
      </c>
    </row>
    <row r="199" spans="1:126" s="73" customFormat="1" ht="3" customHeight="1">
      <c r="A199" s="76"/>
      <c r="B199" s="119"/>
      <c r="C199" s="119"/>
      <c r="D199" s="185"/>
      <c r="E199" s="185"/>
      <c r="F199" s="119"/>
      <c r="G199" s="119"/>
      <c r="H199" s="106"/>
      <c r="I199" s="106"/>
      <c r="J199" s="106"/>
      <c r="K199" s="176"/>
      <c r="L199" s="183"/>
      <c r="M199" s="182"/>
      <c r="N199" s="184"/>
      <c r="O199" s="177"/>
      <c r="P199" s="176"/>
      <c r="Q199" s="176"/>
      <c r="R199" s="176"/>
      <c r="S199" s="176"/>
      <c r="T199" s="176"/>
      <c r="U199" s="176"/>
      <c r="V199" s="176"/>
      <c r="W199" s="176"/>
      <c r="X199" s="176"/>
      <c r="Y199" s="176"/>
      <c r="Z199" s="176"/>
      <c r="AA199" s="176"/>
      <c r="AB199" s="176"/>
      <c r="AC199" s="176"/>
      <c r="AD199" s="176"/>
    </row>
    <row r="200" spans="1:126" s="73" customFormat="1" ht="49.5">
      <c r="A200" s="76"/>
      <c r="B200" s="122" t="s">
        <v>308</v>
      </c>
      <c r="C200" s="116"/>
      <c r="D200" s="106" t="s">
        <v>299</v>
      </c>
      <c r="E200" s="106"/>
      <c r="F200" s="119" t="s">
        <v>403</v>
      </c>
      <c r="G200" s="115" t="s">
        <v>8</v>
      </c>
      <c r="H200" s="124" t="s">
        <v>132</v>
      </c>
      <c r="I200" s="124"/>
      <c r="J200" s="124"/>
      <c r="K200" s="173" t="str">
        <f t="shared" ref="K200:AD200" si="19">IF(AND(ISNUMBER(K162),ISNUMBER(K167)),100*K162*QN_grass/(K167*DEPTHgrass*RHOsoilwet),"??")</f>
        <v>??</v>
      </c>
      <c r="L200" s="173" t="str">
        <f t="shared" si="19"/>
        <v>??</v>
      </c>
      <c r="M200" s="173" t="str">
        <f t="shared" si="19"/>
        <v>??</v>
      </c>
      <c r="N200" s="173" t="str">
        <f t="shared" si="19"/>
        <v>??</v>
      </c>
      <c r="O200" s="173" t="str">
        <f t="shared" si="19"/>
        <v>??</v>
      </c>
      <c r="P200" s="173" t="str">
        <f t="shared" si="19"/>
        <v>??</v>
      </c>
      <c r="Q200" s="173" t="str">
        <f t="shared" si="19"/>
        <v>??</v>
      </c>
      <c r="R200" s="173" t="str">
        <f t="shared" si="19"/>
        <v>??</v>
      </c>
      <c r="S200" s="173" t="str">
        <f t="shared" si="19"/>
        <v>??</v>
      </c>
      <c r="T200" s="173" t="str">
        <f t="shared" si="19"/>
        <v>??</v>
      </c>
      <c r="U200" s="173" t="str">
        <f t="shared" si="19"/>
        <v>??</v>
      </c>
      <c r="V200" s="173" t="str">
        <f t="shared" si="19"/>
        <v>??</v>
      </c>
      <c r="W200" s="173" t="str">
        <f t="shared" si="19"/>
        <v>??</v>
      </c>
      <c r="X200" s="173" t="str">
        <f t="shared" si="19"/>
        <v>??</v>
      </c>
      <c r="Y200" s="173" t="str">
        <f t="shared" si="19"/>
        <v>??</v>
      </c>
      <c r="Z200" s="173" t="str">
        <f t="shared" si="19"/>
        <v>??</v>
      </c>
      <c r="AA200" s="173" t="str">
        <f t="shared" si="19"/>
        <v>??</v>
      </c>
      <c r="AB200" s="173" t="str">
        <f t="shared" si="19"/>
        <v>??</v>
      </c>
      <c r="AC200" s="173" t="str">
        <f t="shared" si="19"/>
        <v>??</v>
      </c>
      <c r="AD200" s="173" t="str">
        <f t="shared" si="19"/>
        <v>??</v>
      </c>
    </row>
    <row r="201" spans="1:126" s="73" customFormat="1">
      <c r="A201" s="76"/>
      <c r="B201" s="119"/>
      <c r="C201" s="119"/>
      <c r="D201" s="106"/>
      <c r="E201" s="106"/>
      <c r="F201" s="119"/>
      <c r="G201" s="115"/>
      <c r="H201" s="124"/>
      <c r="I201" s="124"/>
      <c r="J201" s="124"/>
      <c r="K201" s="176"/>
      <c r="L201" s="176"/>
      <c r="M201" s="176"/>
      <c r="N201" s="176"/>
      <c r="O201" s="177"/>
      <c r="P201" s="176"/>
      <c r="Q201" s="176"/>
      <c r="R201" s="176"/>
      <c r="S201" s="176"/>
      <c r="T201" s="176"/>
      <c r="U201" s="176"/>
      <c r="V201" s="176"/>
      <c r="W201" s="176"/>
      <c r="X201" s="176"/>
      <c r="Y201" s="176"/>
      <c r="Z201" s="176"/>
      <c r="AA201" s="176"/>
      <c r="AB201" s="176"/>
      <c r="AC201" s="176"/>
      <c r="AD201" s="176"/>
    </row>
    <row r="202" spans="1:126" s="73" customFormat="1" ht="15" customHeight="1">
      <c r="A202" s="76"/>
      <c r="B202" s="205" t="s">
        <v>305</v>
      </c>
      <c r="C202" s="162"/>
      <c r="D202" s="106"/>
      <c r="E202" s="106"/>
      <c r="F202" s="119"/>
      <c r="G202" s="115"/>
      <c r="H202" s="124"/>
      <c r="I202" s="124"/>
      <c r="J202" s="124"/>
      <c r="K202" s="176"/>
      <c r="L202" s="176"/>
      <c r="M202" s="176"/>
      <c r="N202" s="176"/>
      <c r="O202" s="177"/>
      <c r="P202" s="176"/>
      <c r="Q202" s="176"/>
      <c r="R202" s="176"/>
      <c r="S202" s="176"/>
      <c r="T202" s="176"/>
      <c r="U202" s="176"/>
      <c r="V202" s="176"/>
      <c r="W202" s="176"/>
      <c r="X202" s="176"/>
      <c r="Y202" s="176"/>
      <c r="Z202" s="176"/>
      <c r="AA202" s="176"/>
      <c r="AB202" s="176"/>
      <c r="AC202" s="176"/>
      <c r="AD202" s="176"/>
    </row>
    <row r="203" spans="1:126" s="73" customFormat="1" ht="46.5" customHeight="1">
      <c r="A203" s="76"/>
      <c r="B203" s="122" t="s">
        <v>311</v>
      </c>
      <c r="C203" s="116"/>
      <c r="D203" s="106" t="s">
        <v>300</v>
      </c>
      <c r="E203" s="106"/>
      <c r="F203" s="256" t="s">
        <v>404</v>
      </c>
      <c r="G203" s="115" t="s">
        <v>8</v>
      </c>
      <c r="H203" s="124" t="s">
        <v>132</v>
      </c>
      <c r="I203" s="124"/>
      <c r="J203" s="124"/>
      <c r="K203" s="173" t="str">
        <f t="shared" ref="K203:AD203" si="20">IF(AND(k_gr&gt;0,ISNUMBER(K198)),K198*((1-POWER(EXP(-k_gr*Tgr_int),Nlapp_grass)))/(1-EXP(-k_gr*Tgr_int)),"??")</f>
        <v>??</v>
      </c>
      <c r="L203" s="173" t="str">
        <f t="shared" si="20"/>
        <v>??</v>
      </c>
      <c r="M203" s="173" t="str">
        <f t="shared" si="20"/>
        <v>??</v>
      </c>
      <c r="N203" s="173" t="str">
        <f t="shared" si="20"/>
        <v>??</v>
      </c>
      <c r="O203" s="173" t="str">
        <f t="shared" si="20"/>
        <v>??</v>
      </c>
      <c r="P203" s="173" t="str">
        <f t="shared" si="20"/>
        <v>??</v>
      </c>
      <c r="Q203" s="173" t="str">
        <f t="shared" si="20"/>
        <v>??</v>
      </c>
      <c r="R203" s="173" t="str">
        <f t="shared" si="20"/>
        <v>??</v>
      </c>
      <c r="S203" s="173" t="str">
        <f t="shared" si="20"/>
        <v>??</v>
      </c>
      <c r="T203" s="173" t="str">
        <f t="shared" si="20"/>
        <v>??</v>
      </c>
      <c r="U203" s="173" t="str">
        <f t="shared" si="20"/>
        <v>??</v>
      </c>
      <c r="V203" s="173" t="str">
        <f t="shared" si="20"/>
        <v>??</v>
      </c>
      <c r="W203" s="173" t="str">
        <f t="shared" si="20"/>
        <v>??</v>
      </c>
      <c r="X203" s="173" t="str">
        <f t="shared" si="20"/>
        <v>??</v>
      </c>
      <c r="Y203" s="173" t="str">
        <f t="shared" si="20"/>
        <v>??</v>
      </c>
      <c r="Z203" s="173" t="str">
        <f t="shared" si="20"/>
        <v>??</v>
      </c>
      <c r="AA203" s="173" t="str">
        <f t="shared" si="20"/>
        <v>??</v>
      </c>
      <c r="AB203" s="173" t="str">
        <f t="shared" si="20"/>
        <v>??</v>
      </c>
      <c r="AC203" s="173" t="str">
        <f t="shared" si="20"/>
        <v>??</v>
      </c>
      <c r="AD203" s="173" t="str">
        <f t="shared" si="20"/>
        <v>??</v>
      </c>
    </row>
    <row r="204" spans="1:126" s="73" customFormat="1">
      <c r="A204" s="76"/>
      <c r="B204" s="136"/>
      <c r="C204" s="136"/>
      <c r="D204" s="136"/>
      <c r="E204" s="136"/>
      <c r="F204" s="164"/>
      <c r="G204" s="136"/>
      <c r="H204" s="136"/>
      <c r="I204" s="136"/>
      <c r="J204" s="136"/>
      <c r="K204" s="178"/>
      <c r="L204" s="178"/>
      <c r="M204" s="178"/>
      <c r="N204" s="179"/>
      <c r="O204" s="175"/>
      <c r="P204" s="174"/>
      <c r="Q204" s="174"/>
      <c r="R204" s="174"/>
      <c r="S204" s="174"/>
      <c r="T204" s="174"/>
      <c r="U204" s="174"/>
      <c r="V204" s="174"/>
      <c r="W204" s="174"/>
      <c r="X204" s="174"/>
      <c r="Y204" s="174"/>
      <c r="Z204" s="174"/>
      <c r="AA204" s="174"/>
      <c r="AB204" s="174"/>
      <c r="AC204" s="174"/>
      <c r="AD204" s="174"/>
      <c r="DU204" s="79"/>
      <c r="DV204" s="79"/>
    </row>
    <row r="205" spans="1:126" s="73" customFormat="1" ht="15" customHeight="1">
      <c r="A205" s="76"/>
      <c r="B205" s="205" t="s">
        <v>304</v>
      </c>
      <c r="C205" s="162"/>
      <c r="D205" s="106"/>
      <c r="E205" s="106"/>
      <c r="F205" s="119"/>
      <c r="G205" s="115"/>
      <c r="H205" s="124"/>
      <c r="I205" s="124"/>
      <c r="J205" s="124"/>
      <c r="K205" s="176"/>
      <c r="L205" s="176"/>
      <c r="M205" s="176"/>
      <c r="N205" s="176"/>
      <c r="O205" s="177"/>
      <c r="P205" s="176"/>
      <c r="Q205" s="176"/>
      <c r="R205" s="176"/>
      <c r="S205" s="176"/>
      <c r="T205" s="176"/>
      <c r="U205" s="176"/>
      <c r="V205" s="176"/>
      <c r="W205" s="176"/>
      <c r="X205" s="176"/>
      <c r="Y205" s="176"/>
      <c r="Z205" s="176"/>
      <c r="AA205" s="176"/>
      <c r="AB205" s="176"/>
      <c r="AC205" s="176"/>
      <c r="AD205" s="176"/>
    </row>
    <row r="206" spans="1:126" s="73" customFormat="1" ht="49.5">
      <c r="A206" s="76"/>
      <c r="B206" s="122" t="s">
        <v>306</v>
      </c>
      <c r="C206" s="122"/>
      <c r="D206" s="129" t="s">
        <v>301</v>
      </c>
      <c r="E206" s="129"/>
      <c r="F206" s="203" t="s">
        <v>405</v>
      </c>
      <c r="G206" s="115" t="s">
        <v>8</v>
      </c>
      <c r="H206" s="124" t="s">
        <v>132</v>
      </c>
      <c r="I206" s="124"/>
      <c r="J206" s="136"/>
      <c r="K206" s="173" t="str">
        <f t="shared" ref="K206:AD206" si="21">IF(ISNUMBER(K203),K203*(1-(POWER(EXP(-k_gr*365),10)))/(1-EXP(-k_gr*365)),"??")</f>
        <v>??</v>
      </c>
      <c r="L206" s="173" t="str">
        <f t="shared" si="21"/>
        <v>??</v>
      </c>
      <c r="M206" s="173" t="str">
        <f t="shared" si="21"/>
        <v>??</v>
      </c>
      <c r="N206" s="173" t="str">
        <f t="shared" si="21"/>
        <v>??</v>
      </c>
      <c r="O206" s="173" t="str">
        <f t="shared" si="21"/>
        <v>??</v>
      </c>
      <c r="P206" s="173" t="str">
        <f t="shared" si="21"/>
        <v>??</v>
      </c>
      <c r="Q206" s="173" t="str">
        <f t="shared" si="21"/>
        <v>??</v>
      </c>
      <c r="R206" s="173" t="str">
        <f t="shared" si="21"/>
        <v>??</v>
      </c>
      <c r="S206" s="173" t="str">
        <f t="shared" si="21"/>
        <v>??</v>
      </c>
      <c r="T206" s="173" t="str">
        <f t="shared" si="21"/>
        <v>??</v>
      </c>
      <c r="U206" s="173" t="str">
        <f t="shared" si="21"/>
        <v>??</v>
      </c>
      <c r="V206" s="173" t="str">
        <f t="shared" si="21"/>
        <v>??</v>
      </c>
      <c r="W206" s="173" t="str">
        <f t="shared" si="21"/>
        <v>??</v>
      </c>
      <c r="X206" s="173" t="str">
        <f t="shared" si="21"/>
        <v>??</v>
      </c>
      <c r="Y206" s="173" t="str">
        <f t="shared" si="21"/>
        <v>??</v>
      </c>
      <c r="Z206" s="173" t="str">
        <f t="shared" si="21"/>
        <v>??</v>
      </c>
      <c r="AA206" s="173" t="str">
        <f t="shared" si="21"/>
        <v>??</v>
      </c>
      <c r="AB206" s="173" t="str">
        <f t="shared" si="21"/>
        <v>??</v>
      </c>
      <c r="AC206" s="173" t="str">
        <f t="shared" si="21"/>
        <v>??</v>
      </c>
      <c r="AD206" s="173" t="str">
        <f t="shared" si="21"/>
        <v>??</v>
      </c>
    </row>
    <row r="207" spans="1:126" s="73" customFormat="1" ht="3" customHeight="1">
      <c r="A207" s="76"/>
      <c r="B207" s="136"/>
      <c r="C207" s="136"/>
      <c r="D207" s="136"/>
      <c r="E207" s="136"/>
      <c r="F207" s="164"/>
      <c r="G207" s="136"/>
      <c r="H207" s="136"/>
      <c r="I207" s="136"/>
      <c r="J207" s="136"/>
      <c r="K207" s="140"/>
      <c r="L207" s="140"/>
      <c r="M207" s="140"/>
      <c r="N207" s="165"/>
      <c r="O207" s="142"/>
      <c r="P207" s="141"/>
      <c r="Q207" s="141"/>
      <c r="R207" s="141"/>
      <c r="S207" s="141"/>
      <c r="T207" s="141"/>
      <c r="U207" s="141"/>
      <c r="V207" s="141"/>
      <c r="W207" s="141"/>
      <c r="X207" s="141"/>
      <c r="Y207" s="141"/>
      <c r="Z207" s="141"/>
      <c r="AA207" s="141"/>
      <c r="AB207" s="141"/>
      <c r="AC207" s="141"/>
      <c r="AD207" s="141"/>
      <c r="DU207" s="79"/>
      <c r="DV207" s="79"/>
    </row>
    <row r="208" spans="1:126" s="73" customFormat="1" ht="46.5" customHeight="1">
      <c r="A208" s="76"/>
      <c r="B208" s="122" t="s">
        <v>294</v>
      </c>
      <c r="C208" s="136"/>
      <c r="D208" s="129" t="s">
        <v>302</v>
      </c>
      <c r="E208" s="129"/>
      <c r="F208" s="256" t="s">
        <v>406</v>
      </c>
      <c r="G208" s="115" t="s">
        <v>8</v>
      </c>
      <c r="H208" s="124" t="s">
        <v>132</v>
      </c>
      <c r="I208" s="124"/>
      <c r="J208" s="136"/>
      <c r="K208" s="173" t="str">
        <f t="shared" ref="K208:AD208" si="22">IF(ISNUMBER(K206),K206*(1-EXP(-k_gr*30))/(k_gr*30),"??")</f>
        <v>??</v>
      </c>
      <c r="L208" s="173" t="str">
        <f t="shared" si="22"/>
        <v>??</v>
      </c>
      <c r="M208" s="173" t="str">
        <f t="shared" si="22"/>
        <v>??</v>
      </c>
      <c r="N208" s="173" t="str">
        <f t="shared" si="22"/>
        <v>??</v>
      </c>
      <c r="O208" s="173" t="str">
        <f t="shared" si="22"/>
        <v>??</v>
      </c>
      <c r="P208" s="173" t="str">
        <f t="shared" si="22"/>
        <v>??</v>
      </c>
      <c r="Q208" s="173" t="str">
        <f t="shared" si="22"/>
        <v>??</v>
      </c>
      <c r="R208" s="173" t="str">
        <f t="shared" si="22"/>
        <v>??</v>
      </c>
      <c r="S208" s="173" t="str">
        <f t="shared" si="22"/>
        <v>??</v>
      </c>
      <c r="T208" s="173" t="str">
        <f t="shared" si="22"/>
        <v>??</v>
      </c>
      <c r="U208" s="173" t="str">
        <f t="shared" si="22"/>
        <v>??</v>
      </c>
      <c r="V208" s="173" t="str">
        <f t="shared" si="22"/>
        <v>??</v>
      </c>
      <c r="W208" s="173" t="str">
        <f t="shared" si="22"/>
        <v>??</v>
      </c>
      <c r="X208" s="173" t="str">
        <f t="shared" si="22"/>
        <v>??</v>
      </c>
      <c r="Y208" s="173" t="str">
        <f t="shared" si="22"/>
        <v>??</v>
      </c>
      <c r="Z208" s="173" t="str">
        <f t="shared" si="22"/>
        <v>??</v>
      </c>
      <c r="AA208" s="173" t="str">
        <f t="shared" si="22"/>
        <v>??</v>
      </c>
      <c r="AB208" s="173" t="str">
        <f t="shared" si="22"/>
        <v>??</v>
      </c>
      <c r="AC208" s="173" t="str">
        <f t="shared" si="22"/>
        <v>??</v>
      </c>
      <c r="AD208" s="173" t="str">
        <f t="shared" si="22"/>
        <v>??</v>
      </c>
      <c r="DU208" s="79"/>
      <c r="DV208" s="79"/>
    </row>
    <row r="209" spans="1:126" s="73" customFormat="1" ht="3" customHeight="1">
      <c r="A209" s="76"/>
      <c r="B209" s="136"/>
      <c r="C209" s="136"/>
      <c r="D209" s="136"/>
      <c r="E209" s="136"/>
      <c r="F209" s="164"/>
      <c r="G209" s="136"/>
      <c r="H209" s="136"/>
      <c r="I209" s="136"/>
      <c r="J209" s="136"/>
      <c r="K209" s="140"/>
      <c r="L209" s="140"/>
      <c r="M209" s="140"/>
      <c r="N209" s="165"/>
      <c r="O209" s="142"/>
      <c r="P209" s="141"/>
      <c r="Q209" s="141"/>
      <c r="R209" s="141"/>
      <c r="S209" s="141"/>
      <c r="T209" s="141"/>
      <c r="U209" s="141"/>
      <c r="V209" s="141"/>
      <c r="W209" s="141"/>
      <c r="X209" s="141"/>
      <c r="Y209" s="141"/>
      <c r="Z209" s="141"/>
      <c r="AA209" s="141"/>
      <c r="AB209" s="141"/>
      <c r="AC209" s="141"/>
      <c r="AD209" s="141"/>
      <c r="DU209" s="79"/>
      <c r="DV209" s="79"/>
    </row>
    <row r="210" spans="1:126" s="73" customFormat="1" ht="36.6" customHeight="1">
      <c r="A210" s="76"/>
      <c r="B210" s="122" t="s">
        <v>295</v>
      </c>
      <c r="C210" s="136"/>
      <c r="D210" s="129" t="s">
        <v>303</v>
      </c>
      <c r="E210" s="129"/>
      <c r="F210" s="256" t="s">
        <v>407</v>
      </c>
      <c r="G210" s="115" t="s">
        <v>8</v>
      </c>
      <c r="H210" s="124" t="s">
        <v>132</v>
      </c>
      <c r="I210" s="124"/>
      <c r="J210" s="136"/>
      <c r="K210" s="173" t="str">
        <f t="shared" ref="K210:AD210" si="23">IF(ISNUMBER(K206),K206*(1-EXP(-k_gr*180))/(k_gr*180),"??")</f>
        <v>??</v>
      </c>
      <c r="L210" s="173" t="str">
        <f t="shared" si="23"/>
        <v>??</v>
      </c>
      <c r="M210" s="173" t="str">
        <f t="shared" si="23"/>
        <v>??</v>
      </c>
      <c r="N210" s="173" t="str">
        <f t="shared" si="23"/>
        <v>??</v>
      </c>
      <c r="O210" s="173" t="str">
        <f t="shared" si="23"/>
        <v>??</v>
      </c>
      <c r="P210" s="173" t="str">
        <f t="shared" si="23"/>
        <v>??</v>
      </c>
      <c r="Q210" s="173" t="str">
        <f t="shared" si="23"/>
        <v>??</v>
      </c>
      <c r="R210" s="173" t="str">
        <f t="shared" si="23"/>
        <v>??</v>
      </c>
      <c r="S210" s="173" t="str">
        <f t="shared" si="23"/>
        <v>??</v>
      </c>
      <c r="T210" s="173" t="str">
        <f t="shared" si="23"/>
        <v>??</v>
      </c>
      <c r="U210" s="173" t="str">
        <f t="shared" si="23"/>
        <v>??</v>
      </c>
      <c r="V210" s="173" t="str">
        <f t="shared" si="23"/>
        <v>??</v>
      </c>
      <c r="W210" s="173" t="str">
        <f t="shared" si="23"/>
        <v>??</v>
      </c>
      <c r="X210" s="173" t="str">
        <f t="shared" si="23"/>
        <v>??</v>
      </c>
      <c r="Y210" s="173" t="str">
        <f t="shared" si="23"/>
        <v>??</v>
      </c>
      <c r="Z210" s="173" t="str">
        <f t="shared" si="23"/>
        <v>??</v>
      </c>
      <c r="AA210" s="173" t="str">
        <f t="shared" si="23"/>
        <v>??</v>
      </c>
      <c r="AB210" s="173" t="str">
        <f t="shared" si="23"/>
        <v>??</v>
      </c>
      <c r="AC210" s="173" t="str">
        <f t="shared" si="23"/>
        <v>??</v>
      </c>
      <c r="AD210" s="173" t="str">
        <f t="shared" si="23"/>
        <v>??</v>
      </c>
      <c r="DU210" s="79"/>
      <c r="DV210" s="79"/>
    </row>
    <row r="211" spans="1:126" s="73" customFormat="1" ht="13.5" customHeight="1">
      <c r="A211" s="76"/>
      <c r="B211" s="122"/>
      <c r="C211" s="136"/>
      <c r="D211" s="136"/>
      <c r="E211" s="136"/>
      <c r="F211" s="256"/>
      <c r="G211" s="136"/>
      <c r="H211" s="136"/>
      <c r="I211" s="136"/>
      <c r="J211" s="136"/>
      <c r="K211" s="106"/>
      <c r="L211" s="136"/>
      <c r="M211" s="136"/>
      <c r="N211" s="107"/>
      <c r="O211" s="129"/>
      <c r="P211" s="106"/>
      <c r="Q211" s="106"/>
      <c r="R211" s="106"/>
      <c r="S211" s="106"/>
      <c r="T211" s="106"/>
      <c r="U211" s="106"/>
      <c r="V211" s="106"/>
      <c r="W211" s="106"/>
      <c r="X211" s="106"/>
      <c r="Y211" s="106"/>
      <c r="Z211" s="106"/>
      <c r="AA211" s="106"/>
      <c r="AB211" s="106"/>
      <c r="AC211" s="106"/>
      <c r="AD211" s="106"/>
      <c r="DU211" s="79"/>
      <c r="DV211" s="79"/>
    </row>
    <row r="212" spans="1:126" s="73" customFormat="1" ht="13.5" customHeight="1">
      <c r="A212" s="76"/>
      <c r="B212" s="122"/>
      <c r="C212" s="136"/>
      <c r="D212" s="136"/>
      <c r="E212" s="136"/>
      <c r="F212" s="256"/>
      <c r="G212" s="136"/>
      <c r="H212" s="136"/>
      <c r="I212" s="136"/>
      <c r="J212" s="136"/>
      <c r="K212" s="106"/>
      <c r="L212" s="136"/>
      <c r="M212" s="136"/>
      <c r="N212" s="107"/>
      <c r="O212" s="129"/>
      <c r="P212" s="106"/>
      <c r="Q212" s="106"/>
      <c r="R212" s="106"/>
      <c r="S212" s="106"/>
      <c r="T212" s="106"/>
      <c r="U212" s="106"/>
      <c r="V212" s="106"/>
      <c r="W212" s="106"/>
      <c r="X212" s="106"/>
      <c r="Y212" s="106"/>
      <c r="Z212" s="106"/>
      <c r="AA212" s="106"/>
      <c r="AB212" s="106"/>
      <c r="AC212" s="106"/>
      <c r="AD212" s="106"/>
      <c r="DU212" s="79"/>
      <c r="DV212" s="79"/>
    </row>
    <row r="213" spans="1:126" s="73" customFormat="1" ht="17.649999999999999">
      <c r="A213" s="76"/>
      <c r="B213" s="206" t="s">
        <v>197</v>
      </c>
      <c r="C213" s="160"/>
      <c r="D213" s="136"/>
      <c r="E213" s="136"/>
      <c r="F213" s="160"/>
      <c r="G213" s="160"/>
      <c r="H213" s="160"/>
      <c r="I213" s="160"/>
      <c r="J213" s="160"/>
      <c r="K213" s="106"/>
      <c r="L213" s="115"/>
      <c r="M213" s="115"/>
      <c r="N213" s="119"/>
      <c r="O213" s="129"/>
      <c r="P213" s="106"/>
      <c r="Q213" s="106"/>
      <c r="R213" s="106"/>
      <c r="S213" s="106"/>
      <c r="T213" s="106"/>
      <c r="U213" s="106"/>
      <c r="V213" s="106"/>
      <c r="W213" s="106"/>
      <c r="X213" s="106"/>
      <c r="Y213" s="106"/>
      <c r="Z213" s="106"/>
      <c r="AA213" s="106"/>
      <c r="AB213" s="106"/>
      <c r="AC213" s="106"/>
      <c r="AD213" s="106"/>
    </row>
    <row r="214" spans="1:126" s="73" customFormat="1" ht="39" customHeight="1">
      <c r="A214" s="76"/>
      <c r="B214" s="122" t="s">
        <v>212</v>
      </c>
      <c r="C214" s="116"/>
      <c r="D214" s="106" t="s">
        <v>296</v>
      </c>
      <c r="E214" s="106"/>
      <c r="F214" s="119" t="s">
        <v>408</v>
      </c>
      <c r="G214" s="115" t="s">
        <v>8</v>
      </c>
      <c r="H214" s="229" t="s">
        <v>242</v>
      </c>
      <c r="I214" s="124"/>
      <c r="J214" s="128"/>
      <c r="K214" s="173" t="str">
        <f t="shared" ref="K214:AD214" si="24">IF(AND(ISNUMBER(K210),Ksoil_water&gt;0),K210*RHOsoilwet/Ksoil_water,"??")</f>
        <v>??</v>
      </c>
      <c r="L214" s="173" t="str">
        <f t="shared" si="24"/>
        <v>??</v>
      </c>
      <c r="M214" s="173" t="str">
        <f t="shared" si="24"/>
        <v>??</v>
      </c>
      <c r="N214" s="173" t="str">
        <f t="shared" si="24"/>
        <v>??</v>
      </c>
      <c r="O214" s="173" t="str">
        <f t="shared" si="24"/>
        <v>??</v>
      </c>
      <c r="P214" s="173" t="str">
        <f t="shared" si="24"/>
        <v>??</v>
      </c>
      <c r="Q214" s="173" t="str">
        <f t="shared" si="24"/>
        <v>??</v>
      </c>
      <c r="R214" s="173" t="str">
        <f t="shared" si="24"/>
        <v>??</v>
      </c>
      <c r="S214" s="173" t="str">
        <f t="shared" si="24"/>
        <v>??</v>
      </c>
      <c r="T214" s="173" t="str">
        <f t="shared" si="24"/>
        <v>??</v>
      </c>
      <c r="U214" s="173" t="str">
        <f t="shared" si="24"/>
        <v>??</v>
      </c>
      <c r="V214" s="173" t="str">
        <f t="shared" si="24"/>
        <v>??</v>
      </c>
      <c r="W214" s="173" t="str">
        <f t="shared" si="24"/>
        <v>??</v>
      </c>
      <c r="X214" s="173" t="str">
        <f t="shared" si="24"/>
        <v>??</v>
      </c>
      <c r="Y214" s="173" t="str">
        <f t="shared" si="24"/>
        <v>??</v>
      </c>
      <c r="Z214" s="173" t="str">
        <f t="shared" si="24"/>
        <v>??</v>
      </c>
      <c r="AA214" s="173" t="str">
        <f t="shared" si="24"/>
        <v>??</v>
      </c>
      <c r="AB214" s="173" t="str">
        <f t="shared" si="24"/>
        <v>??</v>
      </c>
      <c r="AC214" s="173" t="str">
        <f t="shared" si="24"/>
        <v>??</v>
      </c>
      <c r="AD214" s="173" t="str">
        <f t="shared" si="24"/>
        <v>??</v>
      </c>
    </row>
    <row r="215" spans="1:126" s="73" customFormat="1" ht="3" customHeight="1">
      <c r="A215" s="76"/>
      <c r="B215" s="187"/>
      <c r="C215" s="187"/>
      <c r="D215" s="106"/>
      <c r="E215" s="106"/>
      <c r="F215" s="119"/>
      <c r="G215" s="204"/>
      <c r="H215" s="124"/>
      <c r="I215" s="124"/>
      <c r="J215" s="128"/>
      <c r="K215" s="106"/>
      <c r="L215" s="106"/>
      <c r="M215" s="106"/>
      <c r="N215" s="106"/>
      <c r="O215" s="129"/>
      <c r="P215" s="106"/>
      <c r="Q215" s="106"/>
      <c r="R215" s="106"/>
      <c r="S215" s="106"/>
      <c r="T215" s="106"/>
      <c r="U215" s="106"/>
      <c r="V215" s="106"/>
      <c r="W215" s="106"/>
      <c r="X215" s="106"/>
      <c r="Y215" s="106"/>
      <c r="Z215" s="106"/>
      <c r="AA215" s="106"/>
      <c r="AB215" s="106"/>
      <c r="AC215" s="106"/>
      <c r="AD215" s="106"/>
      <c r="AE215" s="76"/>
    </row>
    <row r="216" spans="1:126" s="73" customFormat="1" ht="27.75">
      <c r="A216" s="76"/>
      <c r="B216" s="122" t="s">
        <v>214</v>
      </c>
      <c r="C216" s="187"/>
      <c r="D216" s="106" t="s">
        <v>297</v>
      </c>
      <c r="E216" s="106"/>
      <c r="F216" s="150" t="s">
        <v>409</v>
      </c>
      <c r="G216" s="204" t="s">
        <v>8</v>
      </c>
      <c r="H216" s="172" t="s">
        <v>367</v>
      </c>
      <c r="I216" s="124"/>
      <c r="J216" s="128"/>
      <c r="K216" s="173" t="str">
        <f t="shared" ref="K216:AD216" si="25">IF(AND(ISNUMBER(K208),ISNUMBER(Ksoil_water)),K208*RHOsoilwet/(Ksoil_water*DILUTION*1000),"??")</f>
        <v>??</v>
      </c>
      <c r="L216" s="173" t="str">
        <f t="shared" si="25"/>
        <v>??</v>
      </c>
      <c r="M216" s="173" t="str">
        <f t="shared" si="25"/>
        <v>??</v>
      </c>
      <c r="N216" s="173" t="str">
        <f t="shared" si="25"/>
        <v>??</v>
      </c>
      <c r="O216" s="173" t="str">
        <f t="shared" si="25"/>
        <v>??</v>
      </c>
      <c r="P216" s="173" t="str">
        <f t="shared" si="25"/>
        <v>??</v>
      </c>
      <c r="Q216" s="173" t="str">
        <f t="shared" si="25"/>
        <v>??</v>
      </c>
      <c r="R216" s="173" t="str">
        <f t="shared" si="25"/>
        <v>??</v>
      </c>
      <c r="S216" s="173" t="str">
        <f t="shared" si="25"/>
        <v>??</v>
      </c>
      <c r="T216" s="173" t="str">
        <f t="shared" si="25"/>
        <v>??</v>
      </c>
      <c r="U216" s="173" t="str">
        <f t="shared" si="25"/>
        <v>??</v>
      </c>
      <c r="V216" s="173" t="str">
        <f t="shared" si="25"/>
        <v>??</v>
      </c>
      <c r="W216" s="173" t="str">
        <f t="shared" si="25"/>
        <v>??</v>
      </c>
      <c r="X216" s="173" t="str">
        <f t="shared" si="25"/>
        <v>??</v>
      </c>
      <c r="Y216" s="173" t="str">
        <f t="shared" si="25"/>
        <v>??</v>
      </c>
      <c r="Z216" s="173" t="str">
        <f t="shared" si="25"/>
        <v>??</v>
      </c>
      <c r="AA216" s="173" t="str">
        <f t="shared" si="25"/>
        <v>??</v>
      </c>
      <c r="AB216" s="173" t="str">
        <f t="shared" si="25"/>
        <v>??</v>
      </c>
      <c r="AC216" s="173" t="str">
        <f t="shared" si="25"/>
        <v>??</v>
      </c>
      <c r="AD216" s="173" t="str">
        <f t="shared" si="25"/>
        <v>??</v>
      </c>
      <c r="AE216" s="76"/>
    </row>
    <row r="217" spans="1:126" s="73" customFormat="1" ht="3" customHeight="1">
      <c r="A217" s="76"/>
      <c r="B217" s="187"/>
      <c r="C217" s="187"/>
      <c r="D217" s="106"/>
      <c r="E217" s="106"/>
      <c r="F217" s="119"/>
      <c r="G217" s="204"/>
      <c r="H217" s="124"/>
      <c r="I217" s="124"/>
      <c r="J217" s="128"/>
      <c r="K217" s="106"/>
      <c r="L217" s="106"/>
      <c r="M217" s="106"/>
      <c r="N217" s="106"/>
      <c r="O217" s="129"/>
      <c r="P217" s="106"/>
      <c r="Q217" s="106"/>
      <c r="R217" s="106"/>
      <c r="S217" s="106"/>
      <c r="T217" s="106"/>
      <c r="U217" s="106"/>
      <c r="V217" s="106"/>
      <c r="W217" s="106"/>
      <c r="X217" s="106"/>
      <c r="Y217" s="106"/>
      <c r="Z217" s="106"/>
      <c r="AA217" s="106"/>
      <c r="AB217" s="106"/>
      <c r="AC217" s="106"/>
      <c r="AD217" s="106"/>
      <c r="AE217" s="76"/>
    </row>
    <row r="218" spans="1:126" s="73" customFormat="1" ht="27.75">
      <c r="A218" s="76"/>
      <c r="B218" s="122" t="s">
        <v>199</v>
      </c>
      <c r="C218" s="187"/>
      <c r="D218" s="122" t="s">
        <v>200</v>
      </c>
      <c r="E218" s="122"/>
      <c r="F218" s="122" t="s">
        <v>369</v>
      </c>
      <c r="G218" s="204" t="s">
        <v>8</v>
      </c>
      <c r="H218" s="124" t="s">
        <v>132</v>
      </c>
      <c r="I218" s="124"/>
      <c r="J218" s="128"/>
      <c r="K218" s="173" t="str">
        <f t="shared" ref="K218:AD218" si="26">IF(AND(ISNUMBER(K216),ISNUMBER(Ksusp_water)),+K216*Ksusp_water*1000/RHOsusp,"??")</f>
        <v>??</v>
      </c>
      <c r="L218" s="173" t="str">
        <f t="shared" si="26"/>
        <v>??</v>
      </c>
      <c r="M218" s="173" t="str">
        <f t="shared" si="26"/>
        <v>??</v>
      </c>
      <c r="N218" s="173" t="str">
        <f t="shared" si="26"/>
        <v>??</v>
      </c>
      <c r="O218" s="173" t="str">
        <f t="shared" si="26"/>
        <v>??</v>
      </c>
      <c r="P218" s="173" t="str">
        <f t="shared" si="26"/>
        <v>??</v>
      </c>
      <c r="Q218" s="173" t="str">
        <f t="shared" si="26"/>
        <v>??</v>
      </c>
      <c r="R218" s="173" t="str">
        <f t="shared" si="26"/>
        <v>??</v>
      </c>
      <c r="S218" s="173" t="str">
        <f t="shared" si="26"/>
        <v>??</v>
      </c>
      <c r="T218" s="173" t="str">
        <f t="shared" si="26"/>
        <v>??</v>
      </c>
      <c r="U218" s="173" t="str">
        <f t="shared" si="26"/>
        <v>??</v>
      </c>
      <c r="V218" s="173" t="str">
        <f t="shared" si="26"/>
        <v>??</v>
      </c>
      <c r="W218" s="173" t="str">
        <f t="shared" si="26"/>
        <v>??</v>
      </c>
      <c r="X218" s="173" t="str">
        <f t="shared" si="26"/>
        <v>??</v>
      </c>
      <c r="Y218" s="173" t="str">
        <f t="shared" si="26"/>
        <v>??</v>
      </c>
      <c r="Z218" s="173" t="str">
        <f t="shared" si="26"/>
        <v>??</v>
      </c>
      <c r="AA218" s="173" t="str">
        <f t="shared" si="26"/>
        <v>??</v>
      </c>
      <c r="AB218" s="173" t="str">
        <f t="shared" si="26"/>
        <v>??</v>
      </c>
      <c r="AC218" s="173" t="str">
        <f t="shared" si="26"/>
        <v>??</v>
      </c>
      <c r="AD218" s="173" t="str">
        <f t="shared" si="26"/>
        <v>??</v>
      </c>
      <c r="AE218" s="76"/>
    </row>
    <row r="219" spans="1:126" s="73" customFormat="1">
      <c r="A219" s="76"/>
      <c r="B219" s="187"/>
      <c r="C219" s="187"/>
      <c r="D219" s="122"/>
      <c r="E219" s="122"/>
      <c r="F219" s="122"/>
      <c r="G219" s="204"/>
      <c r="H219" s="124"/>
      <c r="I219" s="124"/>
      <c r="J219" s="128"/>
      <c r="K219" s="106"/>
      <c r="L219" s="106"/>
      <c r="M219" s="106"/>
      <c r="N219" s="106"/>
      <c r="O219" s="129"/>
      <c r="P219" s="106"/>
      <c r="Q219" s="106"/>
      <c r="R219" s="106"/>
      <c r="S219" s="106"/>
      <c r="T219" s="106"/>
      <c r="U219" s="106"/>
      <c r="V219" s="106"/>
      <c r="W219" s="106"/>
      <c r="X219" s="106"/>
      <c r="Y219" s="106"/>
      <c r="Z219" s="106"/>
      <c r="AA219" s="106"/>
      <c r="AB219" s="106"/>
      <c r="AC219" s="106"/>
      <c r="AD219" s="106"/>
      <c r="AE219" s="76"/>
    </row>
    <row r="220" spans="1:126" s="73" customFormat="1">
      <c r="A220" s="76"/>
      <c r="B220" s="119"/>
      <c r="C220" s="119"/>
      <c r="D220" s="106"/>
      <c r="E220" s="106"/>
      <c r="F220" s="119"/>
      <c r="G220" s="106"/>
      <c r="H220" s="109"/>
      <c r="I220" s="109"/>
      <c r="J220" s="109"/>
      <c r="K220" s="106"/>
      <c r="L220" s="128"/>
      <c r="M220" s="115"/>
      <c r="N220" s="106"/>
      <c r="O220" s="129"/>
      <c r="P220" s="106"/>
      <c r="Q220" s="106"/>
      <c r="R220" s="106"/>
      <c r="S220" s="106"/>
      <c r="T220" s="106"/>
      <c r="U220" s="106"/>
      <c r="V220" s="106"/>
      <c r="W220" s="106"/>
      <c r="X220" s="106"/>
      <c r="Y220" s="106"/>
      <c r="Z220" s="106"/>
      <c r="AA220" s="106"/>
      <c r="AB220" s="106"/>
      <c r="AC220" s="106"/>
      <c r="AD220" s="106"/>
    </row>
    <row r="221" spans="1:126" s="73" customFormat="1" ht="17.649999999999999">
      <c r="A221" s="76"/>
      <c r="B221" s="160" t="s">
        <v>52</v>
      </c>
      <c r="C221" s="160"/>
      <c r="D221" s="160"/>
      <c r="E221" s="160"/>
      <c r="F221" s="119"/>
      <c r="G221" s="160"/>
      <c r="H221" s="109"/>
      <c r="I221" s="109"/>
      <c r="J221" s="109"/>
      <c r="K221" s="106"/>
      <c r="L221" s="115"/>
      <c r="M221" s="115"/>
      <c r="N221" s="106"/>
      <c r="O221" s="129"/>
      <c r="P221" s="106"/>
      <c r="Q221" s="106"/>
      <c r="R221" s="106"/>
      <c r="S221" s="106"/>
      <c r="T221" s="106"/>
      <c r="U221" s="106"/>
      <c r="V221" s="106"/>
      <c r="W221" s="106"/>
      <c r="X221" s="106"/>
      <c r="Y221" s="106"/>
      <c r="Z221" s="106"/>
      <c r="AA221" s="106"/>
      <c r="AB221" s="106"/>
      <c r="AC221" s="106"/>
      <c r="AD221" s="106"/>
    </row>
    <row r="222" spans="1:126" s="73" customFormat="1" ht="38.25" customHeight="1">
      <c r="A222" s="76"/>
      <c r="B222" s="116" t="s">
        <v>229</v>
      </c>
      <c r="C222" s="116"/>
      <c r="D222" s="116" t="s">
        <v>118</v>
      </c>
      <c r="E222" s="116"/>
      <c r="F222" s="119" t="s">
        <v>120</v>
      </c>
      <c r="G222" s="115" t="s">
        <v>8</v>
      </c>
      <c r="H222" s="115" t="s">
        <v>51</v>
      </c>
      <c r="I222" s="115"/>
      <c r="J222" s="115"/>
      <c r="K222" s="173" t="str">
        <f t="shared" ref="K222:AD222" si="27">IF(AND(ISNUMBER(K135),ISNUMBER(K153)), K135*K153,"??")</f>
        <v>??</v>
      </c>
      <c r="L222" s="173" t="str">
        <f t="shared" si="27"/>
        <v>??</v>
      </c>
      <c r="M222" s="173" t="str">
        <f t="shared" si="27"/>
        <v>??</v>
      </c>
      <c r="N222" s="173" t="str">
        <f t="shared" si="27"/>
        <v>??</v>
      </c>
      <c r="O222" s="173" t="str">
        <f t="shared" si="27"/>
        <v>??</v>
      </c>
      <c r="P222" s="173" t="str">
        <f t="shared" si="27"/>
        <v>??</v>
      </c>
      <c r="Q222" s="173" t="str">
        <f t="shared" si="27"/>
        <v>??</v>
      </c>
      <c r="R222" s="173" t="str">
        <f t="shared" si="27"/>
        <v>??</v>
      </c>
      <c r="S222" s="173" t="str">
        <f t="shared" si="27"/>
        <v>??</v>
      </c>
      <c r="T222" s="173" t="str">
        <f t="shared" si="27"/>
        <v>??</v>
      </c>
      <c r="U222" s="173" t="str">
        <f t="shared" si="27"/>
        <v>??</v>
      </c>
      <c r="V222" s="173" t="str">
        <f t="shared" si="27"/>
        <v>??</v>
      </c>
      <c r="W222" s="173" t="str">
        <f t="shared" si="27"/>
        <v>??</v>
      </c>
      <c r="X222" s="173" t="str">
        <f t="shared" si="27"/>
        <v>??</v>
      </c>
      <c r="Y222" s="173" t="str">
        <f t="shared" si="27"/>
        <v>??</v>
      </c>
      <c r="Z222" s="173" t="str">
        <f t="shared" si="27"/>
        <v>??</v>
      </c>
      <c r="AA222" s="173" t="str">
        <f t="shared" si="27"/>
        <v>??</v>
      </c>
      <c r="AB222" s="173" t="str">
        <f t="shared" si="27"/>
        <v>??</v>
      </c>
      <c r="AC222" s="173" t="str">
        <f t="shared" si="27"/>
        <v>??</v>
      </c>
      <c r="AD222" s="173" t="str">
        <f t="shared" si="27"/>
        <v>??</v>
      </c>
    </row>
    <row r="223" spans="1:126" s="76" customFormat="1" ht="12" customHeight="1">
      <c r="B223" s="119"/>
      <c r="C223" s="119"/>
      <c r="D223" s="106"/>
      <c r="E223" s="106"/>
      <c r="F223" s="107"/>
      <c r="G223" s="106"/>
      <c r="H223" s="106"/>
      <c r="I223" s="106"/>
      <c r="J223" s="106"/>
      <c r="K223" s="106"/>
      <c r="L223" s="166"/>
      <c r="M223" s="129"/>
      <c r="N223" s="106"/>
      <c r="O223" s="129"/>
      <c r="P223" s="106"/>
      <c r="Q223" s="106"/>
      <c r="R223" s="106"/>
      <c r="S223" s="106"/>
      <c r="T223" s="106"/>
      <c r="U223" s="106"/>
      <c r="V223" s="106"/>
      <c r="W223" s="106"/>
      <c r="X223" s="106"/>
      <c r="Y223" s="106"/>
      <c r="Z223" s="106"/>
      <c r="AA223" s="106"/>
      <c r="AB223" s="106"/>
      <c r="AC223" s="106"/>
      <c r="AD223" s="106"/>
    </row>
    <row r="224" spans="1:126" s="76" customFormat="1" ht="12" customHeight="1">
      <c r="B224" s="119"/>
      <c r="C224" s="119"/>
      <c r="D224" s="106"/>
      <c r="E224" s="106"/>
      <c r="F224" s="107"/>
      <c r="G224" s="106"/>
      <c r="H224" s="106"/>
      <c r="I224" s="106"/>
      <c r="J224" s="106"/>
      <c r="K224" s="106"/>
      <c r="L224" s="166"/>
      <c r="M224" s="129"/>
      <c r="N224" s="106"/>
      <c r="O224" s="129"/>
      <c r="P224" s="106"/>
      <c r="Q224" s="106"/>
      <c r="R224" s="106"/>
      <c r="S224" s="106"/>
      <c r="T224" s="106"/>
      <c r="U224" s="106"/>
      <c r="V224" s="106"/>
      <c r="W224" s="106"/>
      <c r="X224" s="106"/>
      <c r="Y224" s="106"/>
      <c r="Z224" s="106"/>
      <c r="AA224" s="106"/>
      <c r="AB224" s="106"/>
      <c r="AC224" s="106"/>
      <c r="AD224" s="106"/>
    </row>
    <row r="225" spans="1:30" s="76" customFormat="1" ht="12" customHeight="1">
      <c r="B225" s="259" t="s">
        <v>314</v>
      </c>
      <c r="C225" s="259"/>
      <c r="D225" s="260"/>
      <c r="E225" s="260"/>
      <c r="F225" s="107"/>
      <c r="G225" s="106"/>
      <c r="H225" s="106"/>
      <c r="I225" s="106"/>
      <c r="J225" s="106"/>
      <c r="K225" s="106"/>
      <c r="L225" s="166"/>
      <c r="M225" s="129"/>
      <c r="N225" s="106"/>
      <c r="O225" s="129"/>
      <c r="P225" s="106"/>
      <c r="Q225" s="106"/>
      <c r="R225" s="106"/>
      <c r="S225" s="106"/>
      <c r="T225" s="106"/>
      <c r="U225" s="106"/>
      <c r="V225" s="106"/>
      <c r="W225" s="106"/>
      <c r="X225" s="106"/>
      <c r="Y225" s="106"/>
      <c r="Z225" s="106"/>
      <c r="AA225" s="106"/>
      <c r="AB225" s="106"/>
      <c r="AC225" s="106"/>
      <c r="AD225" s="106"/>
    </row>
    <row r="226" spans="1:30" s="76" customFormat="1" ht="22.5" customHeight="1">
      <c r="B226" s="261" t="s">
        <v>321</v>
      </c>
      <c r="C226" s="226"/>
      <c r="D226" s="226" t="s">
        <v>322</v>
      </c>
      <c r="E226" s="226"/>
      <c r="F226" s="262" t="s">
        <v>423</v>
      </c>
      <c r="G226" s="263" t="s">
        <v>8</v>
      </c>
      <c r="H226" s="172" t="s">
        <v>323</v>
      </c>
      <c r="I226" s="106"/>
      <c r="J226" s="106"/>
      <c r="K226" s="173" t="str">
        <f t="shared" ref="K226:AD226" si="28">IF(AND(ISNUMBER(K159),ISNUMBER(Napp_prescr)),K159*Cstd_air*Napp_prescr/(Temission*source_strength),"??")</f>
        <v>??</v>
      </c>
      <c r="L226" s="173" t="str">
        <f t="shared" si="28"/>
        <v>??</v>
      </c>
      <c r="M226" s="173" t="str">
        <f t="shared" si="28"/>
        <v>??</v>
      </c>
      <c r="N226" s="173" t="str">
        <f t="shared" si="28"/>
        <v>??</v>
      </c>
      <c r="O226" s="173" t="str">
        <f t="shared" si="28"/>
        <v>??</v>
      </c>
      <c r="P226" s="173" t="str">
        <f t="shared" si="28"/>
        <v>??</v>
      </c>
      <c r="Q226" s="173" t="str">
        <f t="shared" si="28"/>
        <v>??</v>
      </c>
      <c r="R226" s="173" t="str">
        <f t="shared" si="28"/>
        <v>??</v>
      </c>
      <c r="S226" s="173" t="str">
        <f t="shared" si="28"/>
        <v>??</v>
      </c>
      <c r="T226" s="173" t="str">
        <f t="shared" si="28"/>
        <v>??</v>
      </c>
      <c r="U226" s="173" t="str">
        <f t="shared" si="28"/>
        <v>??</v>
      </c>
      <c r="V226" s="173" t="str">
        <f t="shared" si="28"/>
        <v>??</v>
      </c>
      <c r="W226" s="173" t="str">
        <f t="shared" si="28"/>
        <v>??</v>
      </c>
      <c r="X226" s="173" t="str">
        <f t="shared" si="28"/>
        <v>??</v>
      </c>
      <c r="Y226" s="173" t="str">
        <f t="shared" si="28"/>
        <v>??</v>
      </c>
      <c r="Z226" s="173" t="str">
        <f t="shared" si="28"/>
        <v>??</v>
      </c>
      <c r="AA226" s="173" t="str">
        <f t="shared" si="28"/>
        <v>??</v>
      </c>
      <c r="AB226" s="173" t="str">
        <f t="shared" si="28"/>
        <v>??</v>
      </c>
      <c r="AC226" s="173" t="str">
        <f t="shared" si="28"/>
        <v>??</v>
      </c>
      <c r="AD226" s="173" t="str">
        <f t="shared" si="28"/>
        <v>??</v>
      </c>
    </row>
    <row r="227" spans="1:30" s="76" customFormat="1" ht="12" customHeight="1">
      <c r="B227" s="261"/>
      <c r="C227" s="226"/>
      <c r="D227" s="226"/>
      <c r="E227" s="226"/>
      <c r="F227" s="262"/>
      <c r="G227" s="263"/>
      <c r="H227" s="172"/>
      <c r="I227" s="106"/>
      <c r="J227" s="106"/>
      <c r="K227" s="106"/>
      <c r="L227" s="166"/>
      <c r="M227" s="129"/>
      <c r="N227" s="106"/>
      <c r="O227" s="129"/>
      <c r="P227" s="106"/>
      <c r="Q227" s="106"/>
      <c r="R227" s="106"/>
      <c r="S227" s="106"/>
      <c r="T227" s="106"/>
      <c r="U227" s="106"/>
      <c r="V227" s="106"/>
      <c r="W227" s="106"/>
      <c r="X227" s="106"/>
      <c r="Y227" s="106"/>
      <c r="Z227" s="106"/>
      <c r="AA227" s="106"/>
      <c r="AB227" s="106"/>
      <c r="AC227" s="106"/>
      <c r="AD227" s="106"/>
    </row>
    <row r="228" spans="1:30" s="76" customFormat="1">
      <c r="B228" s="261"/>
      <c r="C228" s="119"/>
      <c r="D228" s="114"/>
      <c r="E228" s="114"/>
      <c r="F228" s="167"/>
      <c r="G228" s="106"/>
      <c r="H228" s="106"/>
      <c r="I228" s="106"/>
      <c r="J228" s="106"/>
      <c r="K228" s="106"/>
      <c r="L228" s="129"/>
      <c r="M228" s="129"/>
      <c r="N228" s="106"/>
      <c r="O228" s="129"/>
      <c r="P228" s="106"/>
      <c r="Q228" s="106"/>
      <c r="R228" s="106"/>
      <c r="S228" s="106"/>
      <c r="T228" s="106"/>
      <c r="U228" s="106"/>
      <c r="V228" s="106"/>
      <c r="W228" s="106"/>
      <c r="X228" s="106"/>
      <c r="Y228" s="106"/>
      <c r="Z228" s="106"/>
      <c r="AA228" s="106"/>
      <c r="AB228" s="106"/>
      <c r="AC228" s="106"/>
      <c r="AD228" s="106"/>
    </row>
    <row r="229" spans="1:30" s="73" customFormat="1">
      <c r="L229" s="75"/>
      <c r="M229" s="75"/>
      <c r="N229" s="74"/>
      <c r="O229" s="75"/>
    </row>
    <row r="230" spans="1:30" s="73" customFormat="1">
      <c r="A230" s="76"/>
      <c r="B230" s="348" t="s">
        <v>12</v>
      </c>
      <c r="C230" s="348"/>
      <c r="D230" s="348"/>
      <c r="E230" s="348"/>
      <c r="F230" s="348"/>
      <c r="G230" s="348"/>
      <c r="H230" s="348"/>
      <c r="I230" s="348"/>
      <c r="J230" s="348"/>
      <c r="K230" s="348"/>
      <c r="L230" s="348"/>
      <c r="M230" s="348"/>
      <c r="N230" s="348"/>
      <c r="O230" s="75"/>
    </row>
    <row r="231" spans="1:30" s="73" customFormat="1">
      <c r="B231" s="348"/>
      <c r="C231" s="348"/>
      <c r="D231" s="348"/>
      <c r="E231" s="348"/>
      <c r="F231" s="348"/>
      <c r="G231" s="348"/>
      <c r="H231" s="348"/>
      <c r="I231" s="348"/>
      <c r="J231" s="348"/>
      <c r="K231" s="348"/>
      <c r="L231" s="348"/>
      <c r="M231" s="348"/>
      <c r="N231" s="348"/>
      <c r="O231" s="75"/>
    </row>
    <row r="232" spans="1:30" s="73" customFormat="1">
      <c r="B232" s="348"/>
      <c r="C232" s="348"/>
      <c r="D232" s="348"/>
      <c r="E232" s="348"/>
      <c r="F232" s="348"/>
      <c r="G232" s="348"/>
      <c r="H232" s="348"/>
      <c r="I232" s="348"/>
      <c r="J232" s="348"/>
      <c r="K232" s="348"/>
      <c r="L232" s="348"/>
      <c r="M232" s="348"/>
      <c r="N232" s="348"/>
      <c r="O232" s="75"/>
    </row>
    <row r="233" spans="1:30" s="73" customFormat="1">
      <c r="N233" s="74"/>
      <c r="O233" s="75"/>
    </row>
    <row r="234" spans="1:30" s="73" customFormat="1">
      <c r="N234" s="74"/>
      <c r="O234" s="75"/>
    </row>
    <row r="235" spans="1:30" s="73" customFormat="1">
      <c r="N235" s="74"/>
      <c r="O235" s="75"/>
    </row>
    <row r="236" spans="1:30" s="73" customFormat="1">
      <c r="N236" s="74"/>
      <c r="O236" s="75"/>
    </row>
    <row r="237" spans="1:30" s="73" customFormat="1">
      <c r="N237" s="74"/>
      <c r="O237" s="75"/>
    </row>
    <row r="238" spans="1:30" s="73" customFormat="1">
      <c r="N238" s="74"/>
      <c r="O238" s="75"/>
    </row>
    <row r="239" spans="1:30" s="73" customFormat="1">
      <c r="N239" s="74"/>
      <c r="O239" s="75"/>
    </row>
    <row r="240" spans="1:30" s="73" customFormat="1">
      <c r="N240" s="74"/>
      <c r="O240" s="75"/>
    </row>
    <row r="241" spans="14:15" s="73" customFormat="1">
      <c r="N241" s="74"/>
      <c r="O241" s="75"/>
    </row>
    <row r="242" spans="14:15" s="73" customFormat="1">
      <c r="N242" s="74"/>
      <c r="O242" s="75"/>
    </row>
    <row r="243" spans="14:15" s="73" customFormat="1">
      <c r="N243" s="74"/>
      <c r="O243" s="75"/>
    </row>
    <row r="244" spans="14:15" s="73" customFormat="1">
      <c r="N244" s="74"/>
      <c r="O244" s="75"/>
    </row>
    <row r="245" spans="14:15" s="73" customFormat="1">
      <c r="N245" s="74"/>
      <c r="O245" s="75"/>
    </row>
    <row r="246" spans="14:15" s="73" customFormat="1">
      <c r="N246" s="74"/>
      <c r="O246" s="75"/>
    </row>
    <row r="247" spans="14:15" s="73" customFormat="1">
      <c r="N247" s="74"/>
      <c r="O247" s="75"/>
    </row>
    <row r="248" spans="14:15" s="73" customFormat="1">
      <c r="N248" s="74"/>
      <c r="O248" s="75"/>
    </row>
    <row r="249" spans="14:15" s="73" customFormat="1">
      <c r="N249" s="74"/>
      <c r="O249" s="75"/>
    </row>
    <row r="250" spans="14:15" s="73" customFormat="1">
      <c r="N250" s="74"/>
      <c r="O250" s="75"/>
    </row>
    <row r="251" spans="14:15" s="73" customFormat="1">
      <c r="N251" s="74"/>
      <c r="O251" s="75"/>
    </row>
    <row r="252" spans="14:15" s="73" customFormat="1">
      <c r="N252" s="74"/>
      <c r="O252" s="75"/>
    </row>
    <row r="253" spans="14:15" s="73" customFormat="1">
      <c r="N253" s="74"/>
      <c r="O253" s="75"/>
    </row>
    <row r="254" spans="14:15" s="73" customFormat="1">
      <c r="N254" s="74"/>
      <c r="O254" s="75"/>
    </row>
    <row r="255" spans="14:15" s="73" customFormat="1">
      <c r="N255" s="74"/>
      <c r="O255" s="75"/>
    </row>
    <row r="256" spans="14:15" s="73" customFormat="1">
      <c r="N256" s="74"/>
      <c r="O256" s="75"/>
    </row>
    <row r="257" spans="14:15" s="73" customFormat="1">
      <c r="N257" s="74"/>
      <c r="O257" s="75"/>
    </row>
    <row r="258" spans="14:15" s="73" customFormat="1">
      <c r="N258" s="74"/>
      <c r="O258" s="75"/>
    </row>
    <row r="259" spans="14:15" s="73" customFormat="1">
      <c r="N259" s="74"/>
      <c r="O259" s="75"/>
    </row>
    <row r="260" spans="14:15" s="73" customFormat="1">
      <c r="N260" s="74"/>
      <c r="O260" s="75"/>
    </row>
    <row r="261" spans="14:15" s="73" customFormat="1">
      <c r="N261" s="74"/>
      <c r="O261" s="75"/>
    </row>
    <row r="262" spans="14:15" s="73" customFormat="1">
      <c r="N262" s="74"/>
      <c r="O262" s="75"/>
    </row>
    <row r="263" spans="14:15" s="73" customFormat="1">
      <c r="N263" s="74"/>
      <c r="O263" s="75"/>
    </row>
    <row r="264" spans="14:15" s="73" customFormat="1">
      <c r="N264" s="74"/>
      <c r="O264" s="75"/>
    </row>
    <row r="265" spans="14:15" s="73" customFormat="1">
      <c r="N265" s="74"/>
      <c r="O265" s="75"/>
    </row>
    <row r="266" spans="14:15" s="73" customFormat="1">
      <c r="N266" s="74"/>
      <c r="O266" s="75"/>
    </row>
    <row r="267" spans="14:15" s="73" customFormat="1">
      <c r="N267" s="74"/>
      <c r="O267" s="75"/>
    </row>
    <row r="268" spans="14:15" s="73" customFormat="1">
      <c r="N268" s="74"/>
      <c r="O268" s="75"/>
    </row>
    <row r="269" spans="14:15" s="73" customFormat="1">
      <c r="N269" s="74"/>
      <c r="O269" s="75"/>
    </row>
    <row r="270" spans="14:15" s="73" customFormat="1">
      <c r="N270" s="74"/>
      <c r="O270" s="75"/>
    </row>
    <row r="271" spans="14:15" s="73" customFormat="1">
      <c r="N271" s="74"/>
      <c r="O271" s="75"/>
    </row>
    <row r="272" spans="14:15" s="73" customFormat="1">
      <c r="N272" s="74"/>
      <c r="O272" s="75"/>
    </row>
    <row r="273" spans="14:15" s="73" customFormat="1">
      <c r="N273" s="74"/>
      <c r="O273" s="75"/>
    </row>
    <row r="274" spans="14:15" s="73" customFormat="1">
      <c r="N274" s="74"/>
      <c r="O274" s="75"/>
    </row>
    <row r="275" spans="14:15" s="73" customFormat="1">
      <c r="N275" s="74"/>
      <c r="O275" s="75"/>
    </row>
    <row r="276" spans="14:15" s="73" customFormat="1">
      <c r="N276" s="74"/>
      <c r="O276" s="75"/>
    </row>
    <row r="277" spans="14:15" s="73" customFormat="1">
      <c r="N277" s="74"/>
      <c r="O277" s="75"/>
    </row>
    <row r="278" spans="14:15" s="73" customFormat="1">
      <c r="N278" s="74"/>
      <c r="O278" s="75"/>
    </row>
    <row r="279" spans="14:15" s="73" customFormat="1">
      <c r="N279" s="74"/>
      <c r="O279" s="75"/>
    </row>
    <row r="280" spans="14:15" s="73" customFormat="1">
      <c r="N280" s="74"/>
      <c r="O280" s="75"/>
    </row>
    <row r="281" spans="14:15" s="73" customFormat="1">
      <c r="N281" s="74"/>
      <c r="O281" s="75"/>
    </row>
    <row r="282" spans="14:15" s="73" customFormat="1">
      <c r="N282" s="74"/>
      <c r="O282" s="75"/>
    </row>
    <row r="283" spans="14:15" s="73" customFormat="1">
      <c r="N283" s="74"/>
      <c r="O283" s="75"/>
    </row>
    <row r="284" spans="14:15" s="73" customFormat="1">
      <c r="N284" s="74"/>
      <c r="O284" s="75"/>
    </row>
    <row r="285" spans="14:15" s="73" customFormat="1">
      <c r="N285" s="74"/>
      <c r="O285" s="75"/>
    </row>
    <row r="286" spans="14:15" s="73" customFormat="1">
      <c r="N286" s="74"/>
      <c r="O286" s="75"/>
    </row>
    <row r="287" spans="14:15" s="73" customFormat="1">
      <c r="N287" s="74"/>
      <c r="O287" s="75"/>
    </row>
    <row r="288" spans="14:15" s="73" customFormat="1">
      <c r="N288" s="74"/>
      <c r="O288" s="75"/>
    </row>
    <row r="289" spans="14:15" s="73" customFormat="1">
      <c r="N289" s="74"/>
      <c r="O289" s="75"/>
    </row>
    <row r="290" spans="14:15" s="73" customFormat="1">
      <c r="N290" s="74"/>
      <c r="O290" s="75"/>
    </row>
    <row r="291" spans="14:15" s="73" customFormat="1">
      <c r="N291" s="74"/>
      <c r="O291" s="75"/>
    </row>
    <row r="292" spans="14:15" s="73" customFormat="1">
      <c r="N292" s="74"/>
      <c r="O292" s="75"/>
    </row>
    <row r="293" spans="14:15" s="73" customFormat="1">
      <c r="N293" s="74"/>
      <c r="O293" s="75"/>
    </row>
    <row r="294" spans="14:15" s="73" customFormat="1">
      <c r="N294" s="74"/>
      <c r="O294" s="75"/>
    </row>
    <row r="295" spans="14:15" s="73" customFormat="1">
      <c r="N295" s="74"/>
      <c r="O295" s="75"/>
    </row>
    <row r="296" spans="14:15" s="73" customFormat="1">
      <c r="N296" s="74"/>
      <c r="O296" s="75"/>
    </row>
    <row r="297" spans="14:15" s="73" customFormat="1">
      <c r="N297" s="74"/>
      <c r="O297" s="75"/>
    </row>
    <row r="298" spans="14:15" s="73" customFormat="1">
      <c r="N298" s="74"/>
      <c r="O298" s="75"/>
    </row>
    <row r="299" spans="14:15" s="73" customFormat="1">
      <c r="N299" s="74"/>
      <c r="O299" s="75"/>
    </row>
    <row r="300" spans="14:15" s="73" customFormat="1">
      <c r="N300" s="74"/>
      <c r="O300" s="75"/>
    </row>
    <row r="301" spans="14:15" s="73" customFormat="1">
      <c r="N301" s="74"/>
      <c r="O301" s="75"/>
    </row>
    <row r="302" spans="14:15" s="73" customFormat="1">
      <c r="N302" s="74"/>
      <c r="O302" s="75"/>
    </row>
    <row r="303" spans="14:15" s="73" customFormat="1">
      <c r="N303" s="74"/>
      <c r="O303" s="75"/>
    </row>
    <row r="304" spans="14:15" s="73" customFormat="1">
      <c r="N304" s="74"/>
      <c r="O304" s="75"/>
    </row>
    <row r="305" spans="14:15" s="73" customFormat="1">
      <c r="N305" s="74"/>
      <c r="O305" s="75"/>
    </row>
    <row r="306" spans="14:15" s="73" customFormat="1">
      <c r="N306" s="74"/>
      <c r="O306" s="75"/>
    </row>
    <row r="307" spans="14:15" s="73" customFormat="1">
      <c r="N307" s="74"/>
      <c r="O307" s="75"/>
    </row>
    <row r="308" spans="14:15" s="73" customFormat="1">
      <c r="N308" s="74"/>
      <c r="O308" s="75"/>
    </row>
    <row r="309" spans="14:15" s="73" customFormat="1">
      <c r="N309" s="74"/>
      <c r="O309" s="75"/>
    </row>
    <row r="310" spans="14:15" s="73" customFormat="1">
      <c r="N310" s="74"/>
      <c r="O310" s="75"/>
    </row>
    <row r="311" spans="14:15" s="73" customFormat="1">
      <c r="N311" s="74"/>
      <c r="O311" s="75"/>
    </row>
    <row r="312" spans="14:15" s="73" customFormat="1">
      <c r="N312" s="74"/>
      <c r="O312" s="75"/>
    </row>
    <row r="313" spans="14:15" s="73" customFormat="1">
      <c r="N313" s="74"/>
      <c r="O313" s="75"/>
    </row>
    <row r="314" spans="14:15" s="73" customFormat="1">
      <c r="N314" s="74"/>
      <c r="O314" s="75"/>
    </row>
    <row r="315" spans="14:15" s="73" customFormat="1">
      <c r="N315" s="74"/>
      <c r="O315" s="75"/>
    </row>
    <row r="316" spans="14:15" s="73" customFormat="1">
      <c r="N316" s="74"/>
      <c r="O316" s="75"/>
    </row>
    <row r="317" spans="14:15" s="73" customFormat="1">
      <c r="N317" s="74"/>
      <c r="O317" s="75"/>
    </row>
    <row r="318" spans="14:15" s="73" customFormat="1">
      <c r="N318" s="74"/>
      <c r="O318" s="75"/>
    </row>
    <row r="319" spans="14:15" s="73" customFormat="1">
      <c r="N319" s="74"/>
      <c r="O319" s="75"/>
    </row>
    <row r="320" spans="14:15" s="73" customFormat="1">
      <c r="N320" s="74"/>
      <c r="O320" s="75"/>
    </row>
    <row r="321" spans="14:15" s="73" customFormat="1">
      <c r="N321" s="74"/>
      <c r="O321" s="75"/>
    </row>
    <row r="322" spans="14:15" s="73" customFormat="1">
      <c r="N322" s="74"/>
      <c r="O322" s="75"/>
    </row>
    <row r="323" spans="14:15" s="73" customFormat="1">
      <c r="N323" s="74"/>
      <c r="O323" s="75"/>
    </row>
    <row r="324" spans="14:15" s="73" customFormat="1">
      <c r="N324" s="74"/>
      <c r="O324" s="75"/>
    </row>
    <row r="325" spans="14:15" s="73" customFormat="1">
      <c r="N325" s="74"/>
      <c r="O325" s="75"/>
    </row>
    <row r="326" spans="14:15" s="73" customFormat="1">
      <c r="N326" s="74"/>
      <c r="O326" s="75"/>
    </row>
    <row r="327" spans="14:15" s="73" customFormat="1">
      <c r="N327" s="74"/>
      <c r="O327" s="75"/>
    </row>
    <row r="328" spans="14:15" s="73" customFormat="1">
      <c r="N328" s="74"/>
      <c r="O328" s="75"/>
    </row>
    <row r="329" spans="14:15" s="73" customFormat="1">
      <c r="N329" s="74"/>
      <c r="O329" s="75"/>
    </row>
    <row r="330" spans="14:15" s="73" customFormat="1">
      <c r="N330" s="74"/>
      <c r="O330" s="75"/>
    </row>
    <row r="331" spans="14:15" s="73" customFormat="1">
      <c r="N331" s="74"/>
      <c r="O331" s="75"/>
    </row>
    <row r="332" spans="14:15" s="73" customFormat="1">
      <c r="N332" s="74"/>
      <c r="O332" s="75"/>
    </row>
    <row r="333" spans="14:15" s="73" customFormat="1">
      <c r="N333" s="74"/>
      <c r="O333" s="75"/>
    </row>
    <row r="334" spans="14:15" s="73" customFormat="1">
      <c r="N334" s="74"/>
      <c r="O334" s="75"/>
    </row>
    <row r="335" spans="14:15" s="73" customFormat="1">
      <c r="N335" s="74"/>
      <c r="O335" s="75"/>
    </row>
    <row r="336" spans="14:15" s="73" customFormat="1">
      <c r="N336" s="74"/>
      <c r="O336" s="75"/>
    </row>
    <row r="337" spans="14:15" s="73" customFormat="1">
      <c r="N337" s="74"/>
      <c r="O337" s="75"/>
    </row>
    <row r="338" spans="14:15" s="73" customFormat="1">
      <c r="N338" s="74"/>
      <c r="O338" s="75"/>
    </row>
    <row r="339" spans="14:15" s="73" customFormat="1">
      <c r="N339" s="74"/>
      <c r="O339" s="75"/>
    </row>
    <row r="340" spans="14:15" s="73" customFormat="1">
      <c r="N340" s="74"/>
      <c r="O340" s="75"/>
    </row>
    <row r="341" spans="14:15" s="73" customFormat="1">
      <c r="N341" s="74"/>
      <c r="O341" s="75"/>
    </row>
    <row r="342" spans="14:15" s="73" customFormat="1">
      <c r="N342" s="74"/>
      <c r="O342" s="75"/>
    </row>
    <row r="343" spans="14:15" s="73" customFormat="1">
      <c r="N343" s="74"/>
      <c r="O343" s="75"/>
    </row>
    <row r="344" spans="14:15" s="73" customFormat="1">
      <c r="N344" s="74"/>
      <c r="O344" s="75"/>
    </row>
    <row r="345" spans="14:15" s="73" customFormat="1">
      <c r="N345" s="74"/>
      <c r="O345" s="75"/>
    </row>
    <row r="346" spans="14:15" s="73" customFormat="1">
      <c r="N346" s="74"/>
      <c r="O346" s="75"/>
    </row>
    <row r="347" spans="14:15" s="73" customFormat="1">
      <c r="N347" s="74"/>
      <c r="O347" s="75"/>
    </row>
    <row r="348" spans="14:15" s="73" customFormat="1">
      <c r="N348" s="74"/>
      <c r="O348" s="75"/>
    </row>
    <row r="349" spans="14:15" s="73" customFormat="1">
      <c r="N349" s="74"/>
      <c r="O349" s="75"/>
    </row>
    <row r="350" spans="14:15" s="73" customFormat="1">
      <c r="N350" s="74"/>
      <c r="O350" s="75"/>
    </row>
    <row r="351" spans="14:15" s="73" customFormat="1">
      <c r="N351" s="74"/>
      <c r="O351" s="75"/>
    </row>
    <row r="352" spans="14:15" s="73" customFormat="1">
      <c r="N352" s="74"/>
      <c r="O352" s="75"/>
    </row>
    <row r="353" spans="14:15" s="73" customFormat="1">
      <c r="N353" s="74"/>
      <c r="O353" s="75"/>
    </row>
    <row r="354" spans="14:15" s="73" customFormat="1">
      <c r="N354" s="74"/>
      <c r="O354" s="75"/>
    </row>
    <row r="355" spans="14:15" s="73" customFormat="1">
      <c r="N355" s="74"/>
      <c r="O355" s="75"/>
    </row>
    <row r="356" spans="14:15" s="73" customFormat="1">
      <c r="N356" s="74"/>
      <c r="O356" s="75"/>
    </row>
    <row r="357" spans="14:15" s="73" customFormat="1">
      <c r="N357" s="74"/>
      <c r="O357" s="75"/>
    </row>
    <row r="358" spans="14:15" s="73" customFormat="1">
      <c r="N358" s="74"/>
      <c r="O358" s="75"/>
    </row>
    <row r="359" spans="14:15" s="73" customFormat="1">
      <c r="N359" s="74"/>
      <c r="O359" s="75"/>
    </row>
    <row r="360" spans="14:15" s="73" customFormat="1">
      <c r="N360" s="74"/>
      <c r="O360" s="75"/>
    </row>
    <row r="361" spans="14:15" s="73" customFormat="1">
      <c r="N361" s="74"/>
      <c r="O361" s="75"/>
    </row>
    <row r="362" spans="14:15" s="73" customFormat="1">
      <c r="N362" s="74"/>
      <c r="O362" s="75"/>
    </row>
    <row r="363" spans="14:15" s="73" customFormat="1">
      <c r="N363" s="74"/>
      <c r="O363" s="75"/>
    </row>
    <row r="364" spans="14:15" s="73" customFormat="1">
      <c r="N364" s="74"/>
      <c r="O364" s="75"/>
    </row>
    <row r="365" spans="14:15" s="73" customFormat="1">
      <c r="N365" s="74"/>
      <c r="O365" s="75"/>
    </row>
    <row r="366" spans="14:15" s="73" customFormat="1">
      <c r="N366" s="74"/>
      <c r="O366" s="75"/>
    </row>
    <row r="367" spans="14:15" s="73" customFormat="1">
      <c r="N367" s="74"/>
      <c r="O367" s="75"/>
    </row>
    <row r="368" spans="14:15" s="73" customFormat="1">
      <c r="N368" s="74"/>
      <c r="O368" s="75"/>
    </row>
    <row r="369" spans="14:15" s="73" customFormat="1">
      <c r="N369" s="74"/>
      <c r="O369" s="75"/>
    </row>
    <row r="370" spans="14:15" s="73" customFormat="1">
      <c r="N370" s="74"/>
      <c r="O370" s="75"/>
    </row>
    <row r="371" spans="14:15" s="73" customFormat="1">
      <c r="N371" s="74"/>
      <c r="O371" s="75"/>
    </row>
    <row r="372" spans="14:15" s="73" customFormat="1">
      <c r="N372" s="74"/>
      <c r="O372" s="75"/>
    </row>
    <row r="373" spans="14:15" s="73" customFormat="1">
      <c r="N373" s="74"/>
      <c r="O373" s="75"/>
    </row>
    <row r="374" spans="14:15" s="73" customFormat="1">
      <c r="N374" s="74"/>
      <c r="O374" s="75"/>
    </row>
    <row r="375" spans="14:15" s="73" customFormat="1">
      <c r="N375" s="74"/>
      <c r="O375" s="75"/>
    </row>
    <row r="376" spans="14:15" s="73" customFormat="1">
      <c r="N376" s="74"/>
      <c r="O376" s="75"/>
    </row>
    <row r="377" spans="14:15" s="73" customFormat="1">
      <c r="N377" s="74"/>
      <c r="O377" s="75"/>
    </row>
    <row r="378" spans="14:15" s="73" customFormat="1">
      <c r="N378" s="74"/>
      <c r="O378" s="75"/>
    </row>
    <row r="379" spans="14:15" s="73" customFormat="1">
      <c r="N379" s="74"/>
      <c r="O379" s="75"/>
    </row>
    <row r="380" spans="14:15" s="73" customFormat="1">
      <c r="N380" s="74"/>
      <c r="O380" s="75"/>
    </row>
    <row r="381" spans="14:15" s="73" customFormat="1">
      <c r="N381" s="74"/>
      <c r="O381" s="75"/>
    </row>
    <row r="382" spans="14:15" s="73" customFormat="1">
      <c r="N382" s="74"/>
      <c r="O382" s="75"/>
    </row>
    <row r="383" spans="14:15" s="73" customFormat="1">
      <c r="N383" s="74"/>
      <c r="O383" s="75"/>
    </row>
    <row r="384" spans="14:15" s="73" customFormat="1">
      <c r="N384" s="74"/>
      <c r="O384" s="75"/>
    </row>
    <row r="385" spans="14:15" s="73" customFormat="1">
      <c r="N385" s="74"/>
      <c r="O385" s="75"/>
    </row>
    <row r="386" spans="14:15" s="73" customFormat="1">
      <c r="N386" s="74"/>
      <c r="O386" s="75"/>
    </row>
    <row r="387" spans="14:15" s="73" customFormat="1">
      <c r="N387" s="74"/>
      <c r="O387" s="75"/>
    </row>
    <row r="388" spans="14:15" s="73" customFormat="1">
      <c r="N388" s="74"/>
      <c r="O388" s="75"/>
    </row>
    <row r="389" spans="14:15" s="73" customFormat="1">
      <c r="N389" s="74"/>
      <c r="O389" s="75"/>
    </row>
    <row r="390" spans="14:15" s="73" customFormat="1">
      <c r="N390" s="74"/>
      <c r="O390" s="75"/>
    </row>
    <row r="391" spans="14:15" s="73" customFormat="1">
      <c r="N391" s="74"/>
      <c r="O391" s="75"/>
    </row>
    <row r="392" spans="14:15" s="73" customFormat="1">
      <c r="N392" s="74"/>
      <c r="O392" s="75"/>
    </row>
    <row r="393" spans="14:15" s="73" customFormat="1">
      <c r="N393" s="74"/>
      <c r="O393" s="75"/>
    </row>
    <row r="394" spans="14:15" s="73" customFormat="1">
      <c r="N394" s="74"/>
      <c r="O394" s="75"/>
    </row>
    <row r="395" spans="14:15" s="73" customFormat="1">
      <c r="N395" s="74"/>
      <c r="O395" s="75"/>
    </row>
    <row r="396" spans="14:15" s="73" customFormat="1">
      <c r="N396" s="74"/>
      <c r="O396" s="75"/>
    </row>
    <row r="397" spans="14:15" s="73" customFormat="1">
      <c r="N397" s="74"/>
      <c r="O397" s="75"/>
    </row>
    <row r="398" spans="14:15" s="73" customFormat="1">
      <c r="N398" s="74"/>
      <c r="O398" s="75"/>
    </row>
    <row r="399" spans="14:15" s="73" customFormat="1">
      <c r="N399" s="74"/>
      <c r="O399" s="75"/>
    </row>
    <row r="400" spans="14:15" s="73" customFormat="1">
      <c r="N400" s="74"/>
      <c r="O400" s="75"/>
    </row>
    <row r="401" spans="14:15" s="73" customFormat="1">
      <c r="N401" s="74"/>
      <c r="O401" s="75"/>
    </row>
    <row r="402" spans="14:15" s="73" customFormat="1">
      <c r="N402" s="74"/>
      <c r="O402" s="75"/>
    </row>
    <row r="403" spans="14:15" s="73" customFormat="1">
      <c r="N403" s="74"/>
      <c r="O403" s="75"/>
    </row>
    <row r="404" spans="14:15" s="73" customFormat="1">
      <c r="N404" s="74"/>
      <c r="O404" s="75"/>
    </row>
    <row r="405" spans="14:15" s="73" customFormat="1">
      <c r="N405" s="74"/>
      <c r="O405" s="75"/>
    </row>
    <row r="406" spans="14:15" s="73" customFormat="1">
      <c r="N406" s="74"/>
      <c r="O406" s="75"/>
    </row>
    <row r="407" spans="14:15" s="73" customFormat="1">
      <c r="N407" s="74"/>
      <c r="O407" s="75"/>
    </row>
    <row r="408" spans="14:15" s="73" customFormat="1">
      <c r="N408" s="74"/>
      <c r="O408" s="75"/>
    </row>
    <row r="409" spans="14:15" s="73" customFormat="1">
      <c r="N409" s="74"/>
      <c r="O409" s="75"/>
    </row>
    <row r="410" spans="14:15" s="73" customFormat="1">
      <c r="N410" s="74"/>
      <c r="O410" s="75"/>
    </row>
    <row r="411" spans="14:15" s="73" customFormat="1">
      <c r="N411" s="74"/>
      <c r="O411" s="75"/>
    </row>
    <row r="412" spans="14:15" s="73" customFormat="1">
      <c r="N412" s="74"/>
      <c r="O412" s="75"/>
    </row>
    <row r="413" spans="14:15" s="73" customFormat="1">
      <c r="N413" s="74"/>
      <c r="O413" s="75"/>
    </row>
    <row r="414" spans="14:15" s="73" customFormat="1">
      <c r="N414" s="74"/>
      <c r="O414" s="75"/>
    </row>
    <row r="415" spans="14:15" s="73" customFormat="1">
      <c r="N415" s="74"/>
      <c r="O415" s="75"/>
    </row>
    <row r="416" spans="14:15" s="73" customFormat="1">
      <c r="N416" s="74"/>
      <c r="O416" s="75"/>
    </row>
    <row r="417" spans="14:15" s="73" customFormat="1">
      <c r="N417" s="74"/>
      <c r="O417" s="75"/>
    </row>
    <row r="418" spans="14:15" s="73" customFormat="1">
      <c r="N418" s="74"/>
      <c r="O418" s="75"/>
    </row>
    <row r="419" spans="14:15" s="73" customFormat="1">
      <c r="N419" s="74"/>
      <c r="O419" s="75"/>
    </row>
    <row r="420" spans="14:15" s="73" customFormat="1">
      <c r="N420" s="74"/>
      <c r="O420" s="75"/>
    </row>
    <row r="421" spans="14:15" s="73" customFormat="1">
      <c r="N421" s="74"/>
      <c r="O421" s="75"/>
    </row>
    <row r="422" spans="14:15" s="73" customFormat="1">
      <c r="N422" s="74"/>
      <c r="O422" s="75"/>
    </row>
    <row r="423" spans="14:15" s="73" customFormat="1">
      <c r="N423" s="74"/>
      <c r="O423" s="75"/>
    </row>
    <row r="424" spans="14:15" s="73" customFormat="1">
      <c r="N424" s="74"/>
      <c r="O424" s="75"/>
    </row>
    <row r="425" spans="14:15" s="73" customFormat="1">
      <c r="N425" s="74"/>
      <c r="O425" s="75"/>
    </row>
    <row r="426" spans="14:15" s="73" customFormat="1">
      <c r="N426" s="74"/>
      <c r="O426" s="75"/>
    </row>
    <row r="427" spans="14:15" s="73" customFormat="1">
      <c r="N427" s="74"/>
      <c r="O427" s="75"/>
    </row>
    <row r="428" spans="14:15" s="73" customFormat="1">
      <c r="N428" s="74"/>
      <c r="O428" s="75"/>
    </row>
    <row r="429" spans="14:15" s="73" customFormat="1">
      <c r="N429" s="74"/>
      <c r="O429" s="75"/>
    </row>
    <row r="430" spans="14:15" s="73" customFormat="1">
      <c r="N430" s="74"/>
      <c r="O430" s="75"/>
    </row>
    <row r="431" spans="14:15" s="73" customFormat="1">
      <c r="N431" s="74"/>
      <c r="O431" s="75"/>
    </row>
    <row r="432" spans="14:15" s="73" customFormat="1">
      <c r="N432" s="74"/>
      <c r="O432" s="75"/>
    </row>
    <row r="433" spans="14:15" s="73" customFormat="1">
      <c r="N433" s="74"/>
      <c r="O433" s="75"/>
    </row>
    <row r="434" spans="14:15" s="73" customFormat="1">
      <c r="N434" s="74"/>
      <c r="O434" s="75"/>
    </row>
    <row r="435" spans="14:15" s="73" customFormat="1">
      <c r="N435" s="74"/>
      <c r="O435" s="75"/>
    </row>
    <row r="436" spans="14:15" s="73" customFormat="1">
      <c r="N436" s="74"/>
      <c r="O436" s="75"/>
    </row>
    <row r="437" spans="14:15" s="73" customFormat="1">
      <c r="N437" s="74"/>
      <c r="O437" s="75"/>
    </row>
    <row r="438" spans="14:15" s="73" customFormat="1">
      <c r="N438" s="74"/>
      <c r="O438" s="75"/>
    </row>
    <row r="439" spans="14:15" s="73" customFormat="1">
      <c r="N439" s="74"/>
      <c r="O439" s="75"/>
    </row>
    <row r="440" spans="14:15" s="73" customFormat="1">
      <c r="N440" s="74"/>
      <c r="O440" s="75"/>
    </row>
    <row r="441" spans="14:15" s="73" customFormat="1">
      <c r="N441" s="74"/>
      <c r="O441" s="75"/>
    </row>
    <row r="442" spans="14:15" s="73" customFormat="1">
      <c r="N442" s="74"/>
      <c r="O442" s="75"/>
    </row>
    <row r="443" spans="14:15" s="73" customFormat="1">
      <c r="N443" s="74"/>
      <c r="O443" s="75"/>
    </row>
    <row r="444" spans="14:15" s="73" customFormat="1">
      <c r="N444" s="74"/>
      <c r="O444" s="75"/>
    </row>
    <row r="445" spans="14:15" s="73" customFormat="1">
      <c r="N445" s="74"/>
      <c r="O445" s="75"/>
    </row>
    <row r="446" spans="14:15" s="73" customFormat="1">
      <c r="N446" s="74"/>
      <c r="O446" s="75"/>
    </row>
    <row r="447" spans="14:15" s="73" customFormat="1">
      <c r="N447" s="74"/>
      <c r="O447" s="75"/>
    </row>
    <row r="448" spans="14:15" s="73" customFormat="1">
      <c r="N448" s="74"/>
      <c r="O448" s="75"/>
    </row>
    <row r="449" spans="14:15" s="73" customFormat="1">
      <c r="N449" s="74"/>
      <c r="O449" s="75"/>
    </row>
    <row r="450" spans="14:15" s="73" customFormat="1">
      <c r="N450" s="74"/>
      <c r="O450" s="75"/>
    </row>
    <row r="451" spans="14:15" s="73" customFormat="1">
      <c r="N451" s="74"/>
      <c r="O451" s="75"/>
    </row>
    <row r="452" spans="14:15" s="73" customFormat="1">
      <c r="N452" s="74"/>
      <c r="O452" s="75"/>
    </row>
    <row r="453" spans="14:15" s="73" customFormat="1">
      <c r="N453" s="74"/>
      <c r="O453" s="75"/>
    </row>
    <row r="454" spans="14:15" s="73" customFormat="1">
      <c r="N454" s="74"/>
      <c r="O454" s="75"/>
    </row>
    <row r="455" spans="14:15" s="73" customFormat="1">
      <c r="N455" s="74"/>
      <c r="O455" s="75"/>
    </row>
    <row r="456" spans="14:15" s="73" customFormat="1">
      <c r="N456" s="74"/>
      <c r="O456" s="75"/>
    </row>
    <row r="457" spans="14:15" s="73" customFormat="1">
      <c r="N457" s="74"/>
      <c r="O457" s="75"/>
    </row>
    <row r="458" spans="14:15" s="73" customFormat="1">
      <c r="N458" s="74"/>
      <c r="O458" s="75"/>
    </row>
    <row r="459" spans="14:15" s="73" customFormat="1">
      <c r="N459" s="74"/>
      <c r="O459" s="75"/>
    </row>
    <row r="460" spans="14:15" s="73" customFormat="1">
      <c r="N460" s="74"/>
      <c r="O460" s="75"/>
    </row>
    <row r="461" spans="14:15" s="73" customFormat="1">
      <c r="N461" s="74"/>
      <c r="O461" s="75"/>
    </row>
    <row r="462" spans="14:15" s="73" customFormat="1">
      <c r="N462" s="74"/>
      <c r="O462" s="75"/>
    </row>
    <row r="463" spans="14:15" s="73" customFormat="1">
      <c r="N463" s="74"/>
      <c r="O463" s="75"/>
    </row>
    <row r="464" spans="14:15" s="73" customFormat="1">
      <c r="N464" s="74"/>
      <c r="O464" s="75"/>
    </row>
    <row r="465" spans="14:126" s="73" customFormat="1">
      <c r="N465" s="74"/>
      <c r="O465" s="75"/>
    </row>
    <row r="466" spans="14:126" s="73" customFormat="1">
      <c r="N466" s="74"/>
      <c r="O466" s="75"/>
    </row>
    <row r="467" spans="14:126" s="73" customFormat="1">
      <c r="N467" s="74"/>
      <c r="O467" s="75"/>
    </row>
    <row r="468" spans="14:126" s="73" customFormat="1">
      <c r="N468" s="74"/>
      <c r="O468" s="75"/>
    </row>
    <row r="469" spans="14:126" s="73" customFormat="1">
      <c r="N469" s="74"/>
      <c r="O469" s="75"/>
    </row>
    <row r="470" spans="14:126" s="73" customFormat="1">
      <c r="N470" s="74"/>
      <c r="O470" s="75"/>
    </row>
    <row r="471" spans="14:126" s="73" customFormat="1">
      <c r="N471" s="74"/>
      <c r="O471" s="75"/>
    </row>
    <row r="472" spans="14:126" s="73" customFormat="1">
      <c r="N472" s="74"/>
      <c r="O472" s="75"/>
    </row>
    <row r="473" spans="14:126" s="73" customFormat="1">
      <c r="N473" s="74"/>
      <c r="O473" s="75"/>
    </row>
    <row r="474" spans="14:126" s="73" customFormat="1">
      <c r="N474" s="74"/>
      <c r="O474" s="75"/>
    </row>
    <row r="475" spans="14:126" s="73" customFormat="1">
      <c r="N475" s="74"/>
      <c r="O475" s="75"/>
    </row>
    <row r="476" spans="14:126" s="73" customFormat="1">
      <c r="N476" s="74"/>
      <c r="O476" s="75"/>
      <c r="DU476" s="79"/>
      <c r="DV476" s="79"/>
    </row>
  </sheetData>
  <sheetProtection algorithmName="SHA-512" hashValue="dh0c6iWtc1TL3cVTnDRWXHoSFK6VwvUSyxKI/ftCpDioXu0zHpPU5G3YoCpglpveTluR1TiTmk+e5GrxOwhvaw==" saltValue="tFteRHurG/1/ht9c+dKqQg==" spinCount="100000" sheet="1" formatCells="0" formatColumns="0" formatRows="0"/>
  <mergeCells count="15">
    <mergeCell ref="B24:J24"/>
    <mergeCell ref="B27:J27"/>
    <mergeCell ref="B35:J35"/>
    <mergeCell ref="B2:F2"/>
    <mergeCell ref="B4:H4"/>
    <mergeCell ref="B10:H10"/>
    <mergeCell ref="B12:H12"/>
    <mergeCell ref="B22:H22"/>
    <mergeCell ref="B23:J23"/>
    <mergeCell ref="B18:J18"/>
    <mergeCell ref="B155:D155"/>
    <mergeCell ref="B176:AD176"/>
    <mergeCell ref="B230:N230"/>
    <mergeCell ref="B231:N231"/>
    <mergeCell ref="B232:N232"/>
  </mergeCells>
  <dataValidations count="7">
    <dataValidation type="list" allowBlank="1" showInputMessage="1" showErrorMessage="1" sqref="H39" xr:uid="{5A1B8B72-D98A-40A3-B040-5F76C98161B2}">
      <formula1>units</formula1>
    </dataValidation>
    <dataValidation type="list" allowBlank="1" showInputMessage="1" showErrorMessage="1" sqref="H50" xr:uid="{AE086B79-3CAD-4B0A-859C-9D007032F2E4}">
      <formula1>Select_units</formula1>
    </dataValidation>
    <dataValidation type="list" allowBlank="1" showInputMessage="1" showErrorMessage="1" sqref="F129" xr:uid="{66B74F36-A26A-4429-92AE-71F03A237747}">
      <formula1>Select_area</formula1>
    </dataValidation>
    <dataValidation type="list" allowBlank="1" showInputMessage="1" showErrorMessage="1" sqref="J37" xr:uid="{1742F5CA-96EC-4469-A868-E7185A2F3725}">
      <formula1>appway</formula1>
    </dataValidation>
    <dataValidation type="list" allowBlank="1" showDropDown="1" showInputMessage="1" showErrorMessage="1" sqref="AD127:AD128" xr:uid="{31191C94-BC73-4718-8B47-9DD5C7E4892C}">
      <formula1>Product</formula1>
    </dataValidation>
    <dataValidation type="list" allowBlank="1" showInputMessage="1" showErrorMessage="1" sqref="H44" xr:uid="{DA370826-79FF-4EFE-8296-89FE9960B52C}">
      <formula1>units_L</formula1>
    </dataValidation>
    <dataValidation type="list" allowBlank="1" showInputMessage="1" showErrorMessage="1" sqref="D129" xr:uid="{263EA1E5-C532-4682-BE06-1F4A214D4D0C}">
      <formula1>AREA_or_VOLUME</formula1>
    </dataValidation>
  </dataValidations>
  <hyperlinks>
    <hyperlink ref="B7" location="'Insect.flies (adulticides) i2=1'!Input" display="Input table" xr:uid="{42BA7DD1-A200-4FA9-8C87-1F5B90EA8464}"/>
    <hyperlink ref="B8" location="'Insect.flies (adulticides) i2=1'!Intermediate_calculations" display="Intermediate calculations" xr:uid="{F6BE3B80-A060-4402-BC96-0217DDA5EE5A}"/>
    <hyperlink ref="B9" location="'Insect.flies (adulticides) i2=1'!Output" display="Output table" xr:uid="{BF196AC5-5740-4D52-AA23-8CDB943E2AC9}"/>
    <hyperlink ref="B10:H10" location="'Insect.flies (adulticides) i2=1'!Soil___arable_land" display="    Soil - arable land" xr:uid="{16483936-9A53-477C-A576-F324B0757232}"/>
    <hyperlink ref="B12:H12" location="'Insect.flies (adulticides) i2=1'!Soil___grassland" display="    Soil - grassland" xr:uid="{EEBC2AAE-5A22-482B-9E19-DB36BD444F9E}"/>
    <hyperlink ref="B11" location="'Insect.flies (adulticides) i2=1'!Ground_water_and_surface_water_ar" display="Groundwater and surface water - in arable land areas" xr:uid="{A638845B-4E36-49A8-9B66-B740140EFC2F}"/>
    <hyperlink ref="B13" location="'Insect.flies (adulticides) i2=1'!Ground_water_and_surface_water_gr" display="Groundwater and surface water - in grassland areas" xr:uid="{0EFC8E92-3B4A-499F-96A6-11FDBF425E7D}"/>
    <hyperlink ref="B14" location="'Insect.flies (adulticides) i2=1'!STP" display="    STP" xr:uid="{AA2719F9-9972-4C27-865E-D4D973DA38AC}"/>
    <hyperlink ref="B15" location="'Insect.flies (adulticides) i2=1'!Air" display="    Air" xr:uid="{7DFA2B07-50DB-4381-A3DF-68E6DACBD40A}"/>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W476"/>
  <sheetViews>
    <sheetView zoomScaleNormal="100" workbookViewId="0"/>
  </sheetViews>
  <sheetFormatPr defaultColWidth="8.703125" defaultRowHeight="12.4"/>
  <cols>
    <col min="1" max="1" width="1.64453125" style="73" customWidth="1"/>
    <col min="2" max="2" width="50.64453125" style="79" customWidth="1"/>
    <col min="3" max="3" width="1.64453125" style="79" customWidth="1"/>
    <col min="4" max="4" width="35.64453125" style="79" customWidth="1"/>
    <col min="5" max="5" width="1.64453125" style="79" customWidth="1"/>
    <col min="6" max="6" width="77.64453125" style="79" customWidth="1"/>
    <col min="7" max="7" width="10.64453125" style="79" customWidth="1"/>
    <col min="8" max="8" width="15.64453125" style="79" customWidth="1"/>
    <col min="9" max="9" width="1.64453125" style="79" customWidth="1"/>
    <col min="10" max="10" width="15.64453125" style="79" customWidth="1"/>
    <col min="11" max="13" width="12.87890625" style="79" customWidth="1"/>
    <col min="14" max="14" width="12.87890625" style="168" customWidth="1"/>
    <col min="15" max="15" width="12.87890625" style="75" customWidth="1"/>
    <col min="16" max="30" width="12.87890625" style="73" customWidth="1"/>
    <col min="31" max="119" width="8.703125" style="73"/>
    <col min="120" max="16384" width="8.703125" style="79"/>
  </cols>
  <sheetData>
    <row r="1" spans="1:30" s="73" customFormat="1">
      <c r="N1" s="74"/>
      <c r="O1" s="75"/>
    </row>
    <row r="2" spans="1:30" ht="45.75" customHeight="1">
      <c r="A2" s="76"/>
      <c r="B2" s="354" t="s">
        <v>147</v>
      </c>
      <c r="C2" s="354"/>
      <c r="D2" s="354"/>
      <c r="E2" s="354"/>
      <c r="F2" s="354"/>
      <c r="G2" s="77"/>
      <c r="H2" s="77"/>
      <c r="I2" s="77"/>
      <c r="J2" s="77"/>
      <c r="K2" s="77"/>
      <c r="L2" s="77"/>
      <c r="M2" s="77"/>
      <c r="N2" s="78"/>
    </row>
    <row r="3" spans="1:30" ht="12.75">
      <c r="A3" s="76"/>
      <c r="B3" s="80"/>
      <c r="C3" s="80"/>
      <c r="D3" s="80"/>
      <c r="E3" s="80"/>
      <c r="F3" s="76"/>
      <c r="G3" s="76"/>
      <c r="H3" s="76"/>
      <c r="I3" s="76"/>
      <c r="J3" s="76"/>
      <c r="K3" s="76"/>
      <c r="L3" s="76"/>
      <c r="M3" s="76"/>
      <c r="N3" s="78"/>
    </row>
    <row r="4" spans="1:30" ht="18" customHeight="1">
      <c r="A4" s="76"/>
      <c r="B4" s="355" t="s">
        <v>231</v>
      </c>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row>
    <row r="5" spans="1:30" ht="14.65">
      <c r="A5" s="76"/>
      <c r="B5" s="83"/>
      <c r="C5" s="83"/>
      <c r="D5" s="83"/>
      <c r="E5" s="83"/>
      <c r="F5" s="84"/>
      <c r="G5" s="84"/>
      <c r="H5" s="84"/>
      <c r="I5" s="84"/>
      <c r="J5" s="84"/>
      <c r="K5" s="84"/>
      <c r="L5" s="84"/>
      <c r="M5" s="76"/>
      <c r="N5" s="76"/>
    </row>
    <row r="6" spans="1:30" s="73" customFormat="1" ht="14.25" customHeight="1">
      <c r="A6" s="76"/>
      <c r="B6" s="216" t="s">
        <v>138</v>
      </c>
      <c r="C6" s="67"/>
      <c r="D6" s="67"/>
      <c r="E6" s="67"/>
      <c r="F6" s="67"/>
      <c r="G6" s="67"/>
      <c r="H6" s="209"/>
      <c r="I6" s="209"/>
      <c r="J6" s="209"/>
      <c r="K6" s="85"/>
      <c r="L6" s="85"/>
      <c r="M6" s="85"/>
      <c r="N6" s="85"/>
      <c r="O6" s="75"/>
    </row>
    <row r="7" spans="1:30" s="73" customFormat="1" ht="14.25" customHeight="1">
      <c r="A7" s="76"/>
      <c r="B7" s="217" t="s">
        <v>139</v>
      </c>
      <c r="C7" s="209"/>
      <c r="D7" s="209"/>
      <c r="E7" s="209"/>
      <c r="F7" s="209"/>
      <c r="G7" s="209"/>
      <c r="H7" s="209"/>
      <c r="I7" s="209"/>
      <c r="J7" s="209"/>
      <c r="K7" s="85"/>
      <c r="L7" s="85"/>
      <c r="M7" s="85"/>
      <c r="N7" s="85"/>
      <c r="O7" s="75"/>
    </row>
    <row r="8" spans="1:30" s="73" customFormat="1" ht="14.25" customHeight="1">
      <c r="A8" s="76"/>
      <c r="B8" s="217" t="s">
        <v>50</v>
      </c>
      <c r="C8" s="209"/>
      <c r="D8" s="209"/>
      <c r="E8" s="209"/>
      <c r="F8" s="209"/>
      <c r="G8" s="209"/>
      <c r="H8" s="209"/>
      <c r="I8" s="209"/>
      <c r="J8" s="209"/>
      <c r="K8" s="85"/>
      <c r="L8" s="85"/>
      <c r="M8" s="85"/>
      <c r="N8" s="85"/>
      <c r="O8" s="75"/>
    </row>
    <row r="9" spans="1:30" s="73" customFormat="1" ht="14.25" customHeight="1">
      <c r="A9" s="76"/>
      <c r="B9" s="217" t="s">
        <v>140</v>
      </c>
      <c r="C9" s="209"/>
      <c r="D9" s="209"/>
      <c r="E9" s="209"/>
      <c r="F9" s="209"/>
      <c r="G9" s="209"/>
      <c r="H9" s="209"/>
      <c r="I9" s="209"/>
      <c r="J9" s="209"/>
      <c r="K9" s="85"/>
      <c r="L9" s="85"/>
      <c r="M9" s="85"/>
      <c r="N9" s="85"/>
      <c r="O9" s="75"/>
    </row>
    <row r="10" spans="1:30" s="73" customFormat="1" ht="14.25" customHeight="1">
      <c r="A10" s="76"/>
      <c r="B10" s="356" t="s">
        <v>141</v>
      </c>
      <c r="C10" s="356"/>
      <c r="D10" s="356"/>
      <c r="E10" s="356"/>
      <c r="F10" s="356"/>
      <c r="G10" s="356"/>
      <c r="H10" s="356"/>
      <c r="I10" s="223"/>
      <c r="J10" s="209"/>
      <c r="K10" s="85"/>
      <c r="L10" s="85"/>
      <c r="M10" s="85"/>
      <c r="N10" s="85"/>
      <c r="O10" s="75"/>
    </row>
    <row r="11" spans="1:30" s="73" customFormat="1" ht="14.25" customHeight="1">
      <c r="A11" s="76"/>
      <c r="B11" s="217" t="s">
        <v>219</v>
      </c>
      <c r="C11" s="86"/>
      <c r="D11" s="86"/>
      <c r="E11" s="86"/>
      <c r="F11" s="86"/>
      <c r="G11" s="86"/>
      <c r="H11" s="86"/>
      <c r="I11" s="86"/>
      <c r="J11" s="209"/>
      <c r="K11" s="85"/>
      <c r="L11" s="85"/>
      <c r="M11" s="85"/>
      <c r="N11" s="85"/>
      <c r="O11" s="75"/>
    </row>
    <row r="12" spans="1:30" s="73" customFormat="1" ht="14.25" customHeight="1">
      <c r="A12" s="76"/>
      <c r="B12" s="356" t="s">
        <v>142</v>
      </c>
      <c r="C12" s="356"/>
      <c r="D12" s="356"/>
      <c r="E12" s="356"/>
      <c r="F12" s="356"/>
      <c r="G12" s="356"/>
      <c r="H12" s="356"/>
      <c r="I12" s="223"/>
      <c r="J12" s="209"/>
      <c r="K12" s="85"/>
      <c r="L12" s="85"/>
      <c r="M12" s="85"/>
      <c r="N12" s="85"/>
      <c r="O12" s="75"/>
    </row>
    <row r="13" spans="1:30" s="73" customFormat="1" ht="14.25" customHeight="1">
      <c r="A13" s="76"/>
      <c r="B13" s="217" t="s">
        <v>220</v>
      </c>
      <c r="C13" s="86"/>
      <c r="D13" s="86"/>
      <c r="E13" s="86"/>
      <c r="F13" s="86"/>
      <c r="G13" s="86"/>
      <c r="H13" s="86"/>
      <c r="I13" s="86"/>
      <c r="J13" s="209"/>
      <c r="K13" s="85"/>
      <c r="L13" s="85"/>
      <c r="M13" s="85"/>
      <c r="N13" s="85"/>
      <c r="O13" s="75"/>
    </row>
    <row r="14" spans="1:30" s="73" customFormat="1" ht="14.25" customHeight="1">
      <c r="A14" s="76"/>
      <c r="B14" s="217" t="s">
        <v>143</v>
      </c>
      <c r="C14" s="86"/>
      <c r="D14" s="86"/>
      <c r="E14" s="86"/>
      <c r="F14" s="86"/>
      <c r="G14" s="86"/>
      <c r="H14" s="86"/>
      <c r="I14" s="86"/>
      <c r="J14" s="209"/>
      <c r="K14" s="85"/>
      <c r="L14" s="85"/>
      <c r="M14" s="85"/>
      <c r="N14" s="85"/>
      <c r="O14" s="75"/>
    </row>
    <row r="15" spans="1:30" s="73" customFormat="1">
      <c r="B15" s="270" t="s">
        <v>355</v>
      </c>
      <c r="N15" s="74"/>
      <c r="O15" s="75"/>
    </row>
    <row r="16" spans="1:30" s="73" customFormat="1" ht="14.25" customHeight="1">
      <c r="A16" s="76"/>
      <c r="B16" s="86"/>
      <c r="C16" s="218"/>
      <c r="D16" s="218"/>
      <c r="E16" s="218"/>
      <c r="F16" s="218"/>
      <c r="G16" s="218"/>
      <c r="H16" s="218"/>
      <c r="I16" s="218"/>
      <c r="J16" s="209"/>
      <c r="K16" s="85"/>
      <c r="L16" s="85"/>
      <c r="M16" s="85"/>
      <c r="N16" s="85"/>
      <c r="O16" s="75"/>
    </row>
    <row r="17" spans="1:127" s="88" customFormat="1" ht="13.5">
      <c r="A17" s="87"/>
      <c r="B17" s="89" t="s">
        <v>145</v>
      </c>
      <c r="C17" s="89"/>
      <c r="D17" s="90"/>
      <c r="E17" s="90"/>
      <c r="F17" s="90"/>
      <c r="G17" s="90"/>
      <c r="H17" s="91"/>
      <c r="I17" s="91"/>
      <c r="J17" s="91"/>
      <c r="K17" s="92"/>
      <c r="L17" s="92"/>
      <c r="M17" s="92"/>
      <c r="N17" s="92"/>
      <c r="O17" s="87"/>
      <c r="P17" s="87"/>
      <c r="Q17" s="87"/>
      <c r="R17" s="87"/>
    </row>
    <row r="18" spans="1:127" s="93" customFormat="1" ht="30.75" customHeight="1">
      <c r="B18" s="361" t="s">
        <v>144</v>
      </c>
      <c r="C18" s="361"/>
      <c r="D18" s="361"/>
      <c r="E18" s="361"/>
      <c r="F18" s="361"/>
      <c r="G18" s="361"/>
      <c r="H18" s="361"/>
      <c r="I18" s="361"/>
      <c r="J18" s="361"/>
      <c r="K18" s="287"/>
      <c r="L18" s="94"/>
      <c r="M18" s="94"/>
      <c r="N18" s="94"/>
      <c r="O18" s="95"/>
      <c r="P18" s="96"/>
    </row>
    <row r="19" spans="1:127" s="73" customFormat="1">
      <c r="A19" s="76"/>
      <c r="B19" s="76"/>
      <c r="C19" s="76"/>
      <c r="D19" s="76"/>
      <c r="E19" s="76"/>
      <c r="F19" s="76"/>
      <c r="G19" s="76"/>
      <c r="H19" s="76"/>
      <c r="I19" s="76"/>
      <c r="J19" s="76"/>
      <c r="K19" s="76"/>
      <c r="L19" s="76"/>
      <c r="M19" s="76"/>
      <c r="N19" s="78"/>
      <c r="O19" s="75"/>
    </row>
    <row r="20" spans="1:127" s="73" customFormat="1">
      <c r="A20" s="76"/>
      <c r="B20" s="283" t="s">
        <v>358</v>
      </c>
      <c r="C20" s="283"/>
      <c r="D20" s="283"/>
      <c r="E20" s="283"/>
      <c r="F20" s="283"/>
      <c r="G20" s="97"/>
      <c r="H20" s="97"/>
      <c r="I20" s="97"/>
      <c r="J20" s="97"/>
      <c r="K20" s="97"/>
      <c r="L20" s="76"/>
      <c r="M20" s="76"/>
      <c r="N20" s="76"/>
      <c r="O20" s="78"/>
      <c r="P20" s="75"/>
      <c r="DV20" s="79"/>
      <c r="DW20" s="79"/>
    </row>
    <row r="21" spans="1:127" s="73" customFormat="1" ht="13.5">
      <c r="A21" s="76"/>
      <c r="B21" s="97" t="s">
        <v>55</v>
      </c>
      <c r="C21" s="97"/>
      <c r="D21" s="97"/>
      <c r="E21" s="97"/>
      <c r="F21" s="97"/>
      <c r="G21" s="97"/>
      <c r="H21" s="97"/>
      <c r="I21" s="97"/>
      <c r="J21" s="97"/>
      <c r="K21" s="97"/>
      <c r="L21" s="92"/>
      <c r="M21" s="98"/>
      <c r="N21" s="98"/>
      <c r="O21" s="98"/>
      <c r="P21" s="99"/>
      <c r="Q21" s="76"/>
      <c r="R21" s="76"/>
      <c r="S21" s="76"/>
      <c r="T21" s="76"/>
      <c r="U21" s="76"/>
      <c r="V21" s="76"/>
      <c r="W21" s="76"/>
      <c r="X21" s="76"/>
      <c r="Y21" s="76"/>
      <c r="DV21" s="79"/>
      <c r="DW21" s="79"/>
    </row>
    <row r="22" spans="1:127" s="73" customFormat="1" ht="14.25" customHeight="1">
      <c r="A22" s="76"/>
      <c r="B22" s="357" t="s">
        <v>357</v>
      </c>
      <c r="C22" s="358"/>
      <c r="D22" s="358"/>
      <c r="E22" s="358"/>
      <c r="F22" s="358"/>
      <c r="G22" s="358"/>
      <c r="H22" s="358"/>
      <c r="I22" s="336"/>
      <c r="J22" s="336"/>
      <c r="K22" s="284"/>
      <c r="L22" s="92"/>
      <c r="M22" s="100"/>
      <c r="N22" s="100"/>
      <c r="O22" s="100"/>
      <c r="P22" s="99"/>
      <c r="Q22" s="76"/>
      <c r="R22" s="76"/>
      <c r="S22" s="76"/>
      <c r="T22" s="76"/>
      <c r="U22" s="76"/>
      <c r="V22" s="76"/>
      <c r="W22" s="76"/>
      <c r="X22" s="76"/>
      <c r="Y22" s="76"/>
      <c r="DV22" s="79"/>
      <c r="DW22" s="79"/>
    </row>
    <row r="23" spans="1:127" s="73" customFormat="1" ht="27" customHeight="1">
      <c r="A23" s="76"/>
      <c r="B23" s="359" t="s">
        <v>389</v>
      </c>
      <c r="C23" s="360"/>
      <c r="D23" s="360"/>
      <c r="E23" s="360"/>
      <c r="F23" s="360"/>
      <c r="G23" s="360"/>
      <c r="H23" s="360"/>
      <c r="I23" s="360"/>
      <c r="J23" s="360"/>
      <c r="K23" s="288"/>
      <c r="L23" s="92"/>
      <c r="M23" s="100"/>
      <c r="N23" s="100"/>
      <c r="O23" s="100"/>
      <c r="P23" s="99"/>
      <c r="Q23" s="76"/>
      <c r="R23" s="76"/>
      <c r="S23" s="76"/>
      <c r="T23" s="76"/>
      <c r="U23" s="76"/>
      <c r="V23" s="76"/>
      <c r="W23" s="76"/>
      <c r="X23" s="76"/>
      <c r="Y23" s="76"/>
      <c r="DV23" s="79"/>
      <c r="DW23" s="79"/>
    </row>
    <row r="24" spans="1:127" s="73" customFormat="1" ht="158.25" customHeight="1">
      <c r="A24" s="76"/>
      <c r="B24" s="349" t="s">
        <v>388</v>
      </c>
      <c r="C24" s="350"/>
      <c r="D24" s="350"/>
      <c r="E24" s="350"/>
      <c r="F24" s="350"/>
      <c r="G24" s="350"/>
      <c r="H24" s="350"/>
      <c r="I24" s="350"/>
      <c r="J24" s="350"/>
      <c r="K24" s="290"/>
      <c r="L24" s="92"/>
      <c r="M24" s="100"/>
      <c r="N24" s="100"/>
      <c r="O24" s="100"/>
      <c r="P24" s="99"/>
      <c r="Q24" s="76"/>
      <c r="R24" s="76"/>
      <c r="S24" s="76"/>
      <c r="T24" s="76"/>
      <c r="U24" s="76"/>
      <c r="V24" s="76"/>
      <c r="W24" s="76"/>
      <c r="X24" s="76"/>
      <c r="Y24" s="76"/>
      <c r="DV24" s="79"/>
      <c r="DW24" s="79"/>
    </row>
    <row r="25" spans="1:127" s="73" customFormat="1" ht="13.5">
      <c r="A25" s="76"/>
      <c r="B25" s="285" t="s">
        <v>359</v>
      </c>
      <c r="C25" s="258"/>
      <c r="D25" s="258"/>
      <c r="E25" s="258"/>
      <c r="F25" s="258"/>
      <c r="G25" s="258"/>
      <c r="H25" s="258"/>
      <c r="I25" s="258"/>
      <c r="J25" s="258"/>
      <c r="K25" s="258"/>
      <c r="L25" s="92"/>
      <c r="M25" s="98"/>
      <c r="N25" s="98"/>
      <c r="O25" s="98"/>
      <c r="P25" s="99"/>
      <c r="Q25" s="76"/>
      <c r="R25" s="76"/>
      <c r="S25" s="76"/>
      <c r="T25" s="76"/>
      <c r="U25" s="76"/>
      <c r="V25" s="76"/>
      <c r="W25" s="76"/>
      <c r="X25" s="76"/>
      <c r="Y25" s="76"/>
      <c r="DV25" s="79"/>
      <c r="DW25" s="79"/>
    </row>
    <row r="26" spans="1:127" s="73" customFormat="1" ht="14.25" customHeight="1">
      <c r="A26" s="76"/>
      <c r="B26" s="285" t="s">
        <v>360</v>
      </c>
      <c r="C26" s="97"/>
      <c r="D26" s="97"/>
      <c r="E26" s="97"/>
      <c r="F26" s="97"/>
      <c r="G26" s="97"/>
      <c r="H26" s="97"/>
      <c r="I26" s="97"/>
      <c r="J26" s="97"/>
      <c r="K26" s="97"/>
      <c r="L26" s="92"/>
      <c r="M26" s="98"/>
      <c r="N26" s="98"/>
      <c r="O26" s="98"/>
      <c r="P26" s="99"/>
      <c r="Q26" s="76"/>
      <c r="R26" s="76"/>
      <c r="S26" s="76"/>
      <c r="T26" s="76"/>
      <c r="U26" s="76"/>
      <c r="V26" s="76"/>
      <c r="W26" s="76"/>
      <c r="X26" s="76"/>
      <c r="Y26" s="76"/>
      <c r="DV26" s="79"/>
      <c r="DW26" s="79"/>
    </row>
    <row r="27" spans="1:127" s="73" customFormat="1" ht="30" customHeight="1">
      <c r="A27" s="76"/>
      <c r="B27" s="351" t="s">
        <v>370</v>
      </c>
      <c r="C27" s="352"/>
      <c r="D27" s="352"/>
      <c r="E27" s="352"/>
      <c r="F27" s="352"/>
      <c r="G27" s="352"/>
      <c r="H27" s="352"/>
      <c r="I27" s="352"/>
      <c r="J27" s="352"/>
      <c r="K27" s="289"/>
      <c r="L27" s="92"/>
      <c r="M27" s="98"/>
      <c r="N27" s="98"/>
      <c r="O27" s="98"/>
      <c r="P27" s="99"/>
      <c r="Q27" s="76"/>
      <c r="R27" s="76"/>
      <c r="S27" s="76"/>
      <c r="T27" s="76"/>
      <c r="U27" s="76"/>
      <c r="V27" s="76"/>
      <c r="W27" s="76"/>
      <c r="X27" s="76"/>
      <c r="Y27" s="76"/>
      <c r="DV27" s="79"/>
      <c r="DW27" s="79"/>
    </row>
    <row r="28" spans="1:127" s="73" customFormat="1" ht="13.5">
      <c r="A28" s="76"/>
      <c r="B28" s="285" t="s">
        <v>361</v>
      </c>
      <c r="C28" s="258"/>
      <c r="D28" s="258"/>
      <c r="E28" s="258"/>
      <c r="F28" s="258"/>
      <c r="G28" s="258"/>
      <c r="H28" s="258"/>
      <c r="I28" s="258"/>
      <c r="J28" s="258"/>
      <c r="K28" s="258"/>
      <c r="L28" s="92"/>
      <c r="M28" s="98"/>
      <c r="N28" s="98"/>
      <c r="O28" s="98"/>
      <c r="P28" s="99"/>
      <c r="Q28" s="76"/>
      <c r="R28" s="76"/>
      <c r="S28" s="76"/>
      <c r="T28" s="76"/>
      <c r="U28" s="76"/>
      <c r="V28" s="76"/>
      <c r="W28" s="76"/>
      <c r="X28" s="76"/>
      <c r="Y28" s="76"/>
      <c r="DV28" s="79"/>
      <c r="DW28" s="79"/>
    </row>
    <row r="29" spans="1:127" s="73" customFormat="1" ht="24" customHeight="1">
      <c r="A29" s="76"/>
      <c r="B29" s="97" t="s">
        <v>128</v>
      </c>
      <c r="C29" s="258"/>
      <c r="D29" s="258"/>
      <c r="E29" s="258"/>
      <c r="F29" s="258"/>
      <c r="G29" s="258"/>
      <c r="H29" s="258"/>
      <c r="I29" s="258"/>
      <c r="J29" s="258"/>
      <c r="K29" s="258"/>
      <c r="L29" s="92"/>
      <c r="M29" s="98"/>
      <c r="N29" s="98"/>
      <c r="O29" s="98"/>
      <c r="P29" s="99"/>
      <c r="Q29" s="76"/>
      <c r="R29" s="76"/>
      <c r="S29" s="76"/>
      <c r="T29" s="76"/>
      <c r="U29" s="76"/>
      <c r="V29" s="76"/>
      <c r="W29" s="76"/>
      <c r="X29" s="76"/>
      <c r="Y29" s="76"/>
      <c r="DV29" s="79"/>
      <c r="DW29" s="79"/>
    </row>
    <row r="30" spans="1:127" ht="13.5">
      <c r="A30" s="76"/>
      <c r="B30" s="97"/>
      <c r="C30" s="97"/>
      <c r="D30" s="97"/>
      <c r="E30" s="97"/>
      <c r="F30" s="97"/>
      <c r="G30" s="97"/>
      <c r="H30" s="97"/>
      <c r="I30" s="97"/>
      <c r="J30" s="98"/>
      <c r="K30" s="92"/>
      <c r="L30" s="98"/>
      <c r="M30" s="98"/>
      <c r="N30" s="98"/>
      <c r="O30" s="99"/>
      <c r="P30" s="76"/>
      <c r="Q30" s="76"/>
      <c r="R30" s="76"/>
      <c r="S30" s="76"/>
      <c r="T30" s="76"/>
      <c r="U30" s="76"/>
      <c r="V30" s="76"/>
      <c r="W30" s="76"/>
      <c r="X30" s="76"/>
    </row>
    <row r="31" spans="1:127" ht="14.65">
      <c r="A31" s="76"/>
      <c r="B31" s="103" t="s">
        <v>0</v>
      </c>
      <c r="C31" s="103"/>
      <c r="D31" s="103"/>
      <c r="E31" s="103"/>
      <c r="F31" s="104"/>
      <c r="G31" s="104"/>
      <c r="H31" s="104"/>
      <c r="I31" s="104"/>
      <c r="J31" s="104"/>
      <c r="K31" s="104"/>
      <c r="L31" s="104"/>
      <c r="M31" s="104"/>
      <c r="N31" s="105"/>
      <c r="O31" s="105"/>
      <c r="P31" s="105"/>
      <c r="Q31" s="105"/>
      <c r="R31" s="105"/>
      <c r="S31" s="105"/>
      <c r="T31" s="105"/>
      <c r="U31" s="105"/>
      <c r="V31" s="105"/>
      <c r="W31" s="105"/>
      <c r="X31" s="105"/>
      <c r="Y31" s="105"/>
      <c r="Z31" s="105"/>
      <c r="AA31" s="105"/>
      <c r="AB31" s="105"/>
      <c r="AC31" s="105"/>
      <c r="AD31" s="105"/>
    </row>
    <row r="32" spans="1:127">
      <c r="A32" s="76"/>
      <c r="B32" s="106"/>
      <c r="C32" s="106"/>
      <c r="D32" s="106"/>
      <c r="E32" s="106"/>
      <c r="F32" s="106"/>
      <c r="G32" s="106"/>
      <c r="H32" s="106"/>
      <c r="I32" s="106"/>
      <c r="J32" s="106"/>
      <c r="K32" s="106"/>
      <c r="L32" s="106"/>
      <c r="M32" s="106"/>
      <c r="N32" s="107"/>
      <c r="O32" s="108"/>
      <c r="P32" s="109"/>
      <c r="Q32" s="109"/>
      <c r="R32" s="109"/>
      <c r="S32" s="109"/>
      <c r="T32" s="109"/>
      <c r="U32" s="109"/>
      <c r="V32" s="109"/>
      <c r="W32" s="109"/>
      <c r="X32" s="109"/>
      <c r="Y32" s="109"/>
      <c r="Z32" s="109"/>
      <c r="AA32" s="109"/>
      <c r="AB32" s="109"/>
      <c r="AC32" s="109"/>
      <c r="AD32" s="109"/>
    </row>
    <row r="33" spans="1:30" s="73" customFormat="1" ht="13.9">
      <c r="A33" s="76"/>
      <c r="B33" s="110" t="s">
        <v>2</v>
      </c>
      <c r="C33" s="110"/>
      <c r="D33" s="111" t="s">
        <v>4</v>
      </c>
      <c r="E33" s="111"/>
      <c r="F33" s="111" t="s">
        <v>9</v>
      </c>
      <c r="G33" s="112" t="s">
        <v>11</v>
      </c>
      <c r="H33" s="112" t="s">
        <v>3</v>
      </c>
      <c r="I33" s="112"/>
      <c r="J33" s="112" t="s">
        <v>7</v>
      </c>
      <c r="K33" s="109"/>
      <c r="L33" s="109"/>
      <c r="M33" s="109"/>
      <c r="N33" s="113"/>
      <c r="O33" s="108"/>
      <c r="P33" s="109"/>
      <c r="Q33" s="109"/>
      <c r="R33" s="109"/>
      <c r="S33" s="109"/>
      <c r="T33" s="109"/>
      <c r="U33" s="109"/>
      <c r="V33" s="109"/>
      <c r="W33" s="109"/>
      <c r="X33" s="109"/>
      <c r="Y33" s="109"/>
      <c r="Z33" s="109"/>
      <c r="AA33" s="109"/>
      <c r="AB33" s="109"/>
      <c r="AC33" s="109"/>
      <c r="AD33" s="109"/>
    </row>
    <row r="34" spans="1:30" s="73" customFormat="1">
      <c r="A34" s="76"/>
      <c r="B34" s="114"/>
      <c r="C34" s="114"/>
      <c r="D34" s="106"/>
      <c r="E34" s="106"/>
      <c r="F34" s="106"/>
      <c r="G34" s="106"/>
      <c r="H34" s="106"/>
      <c r="I34" s="106"/>
      <c r="J34" s="107"/>
      <c r="K34" s="109"/>
      <c r="L34" s="109"/>
      <c r="M34" s="109"/>
      <c r="N34" s="113"/>
      <c r="O34" s="108"/>
      <c r="P34" s="109"/>
      <c r="Q34" s="109"/>
      <c r="R34" s="109"/>
      <c r="S34" s="109"/>
      <c r="T34" s="109"/>
      <c r="U34" s="109"/>
      <c r="V34" s="109"/>
      <c r="W34" s="109"/>
      <c r="X34" s="109"/>
      <c r="Y34" s="109"/>
      <c r="Z34" s="109"/>
      <c r="AA34" s="109"/>
      <c r="AB34" s="109"/>
      <c r="AC34" s="109"/>
      <c r="AD34" s="109"/>
    </row>
    <row r="35" spans="1:30" s="73" customFormat="1" ht="15" customHeight="1">
      <c r="A35" s="76"/>
      <c r="B35" s="353" t="s">
        <v>148</v>
      </c>
      <c r="C35" s="353"/>
      <c r="D35" s="353"/>
      <c r="E35" s="353"/>
      <c r="F35" s="353"/>
      <c r="G35" s="353"/>
      <c r="H35" s="353"/>
      <c r="I35" s="353"/>
      <c r="J35" s="353"/>
      <c r="K35" s="109"/>
      <c r="L35" s="115"/>
      <c r="M35" s="115"/>
      <c r="N35" s="107"/>
      <c r="O35" s="108"/>
      <c r="P35" s="109"/>
      <c r="Q35" s="109"/>
      <c r="R35" s="109"/>
      <c r="S35" s="109"/>
      <c r="T35" s="109"/>
      <c r="U35" s="109"/>
      <c r="V35" s="109"/>
      <c r="W35" s="109"/>
      <c r="X35" s="109"/>
      <c r="Y35" s="109"/>
      <c r="Z35" s="109"/>
      <c r="AA35" s="109"/>
      <c r="AB35" s="109"/>
      <c r="AC35" s="109"/>
      <c r="AD35" s="109"/>
    </row>
    <row r="36" spans="1:30" s="73" customFormat="1" ht="12.75" thickBot="1">
      <c r="A36" s="76"/>
      <c r="B36" s="116"/>
      <c r="C36" s="116"/>
      <c r="D36" s="116"/>
      <c r="E36" s="116"/>
      <c r="F36" s="106"/>
      <c r="G36" s="106"/>
      <c r="H36" s="106"/>
      <c r="I36" s="106"/>
      <c r="J36" s="106"/>
      <c r="K36" s="109"/>
      <c r="L36" s="115"/>
      <c r="M36" s="115"/>
      <c r="N36" s="107"/>
      <c r="O36" s="108"/>
      <c r="P36" s="109"/>
      <c r="Q36" s="109"/>
      <c r="R36" s="109"/>
      <c r="S36" s="109"/>
      <c r="T36" s="109"/>
      <c r="U36" s="109"/>
      <c r="V36" s="109"/>
      <c r="W36" s="109"/>
      <c r="X36" s="109"/>
      <c r="Y36" s="109"/>
      <c r="Z36" s="109"/>
      <c r="AA36" s="109"/>
      <c r="AB36" s="109"/>
      <c r="AC36" s="109"/>
      <c r="AD36" s="109"/>
    </row>
    <row r="37" spans="1:30" s="73" customFormat="1" ht="32.25" thickTop="1" thickBot="1">
      <c r="B37" s="116" t="s">
        <v>356</v>
      </c>
      <c r="C37" s="116"/>
      <c r="D37" s="107" t="s">
        <v>105</v>
      </c>
      <c r="E37" s="107"/>
      <c r="F37" s="117" t="s">
        <v>386</v>
      </c>
      <c r="G37" s="115" t="s">
        <v>65</v>
      </c>
      <c r="H37" s="115" t="s">
        <v>5</v>
      </c>
      <c r="I37" s="115"/>
      <c r="J37" s="171" t="s">
        <v>62</v>
      </c>
      <c r="K37" s="109"/>
      <c r="L37" s="115"/>
      <c r="M37" s="115"/>
      <c r="N37" s="109"/>
      <c r="O37" s="108"/>
      <c r="P37" s="109"/>
      <c r="Q37" s="109"/>
      <c r="R37" s="109"/>
      <c r="S37" s="109"/>
      <c r="T37" s="109"/>
      <c r="U37" s="109"/>
      <c r="V37" s="109"/>
      <c r="W37" s="109"/>
      <c r="X37" s="109"/>
      <c r="Y37" s="109"/>
      <c r="Z37" s="109"/>
      <c r="AA37" s="109"/>
      <c r="AB37" s="109"/>
      <c r="AC37" s="109"/>
      <c r="AD37" s="109"/>
    </row>
    <row r="38" spans="1:30" s="73" customFormat="1" ht="13.15" thickTop="1" thickBot="1">
      <c r="B38" s="116"/>
      <c r="C38" s="116"/>
      <c r="D38" s="107"/>
      <c r="E38" s="107"/>
      <c r="F38" s="117"/>
      <c r="G38" s="115"/>
      <c r="H38" s="115"/>
      <c r="I38" s="115"/>
      <c r="J38" s="106"/>
      <c r="K38" s="109"/>
      <c r="L38" s="115"/>
      <c r="M38" s="115"/>
      <c r="N38" s="109"/>
      <c r="O38" s="108"/>
      <c r="P38" s="109"/>
      <c r="Q38" s="109"/>
      <c r="R38" s="109"/>
      <c r="S38" s="109"/>
      <c r="T38" s="109"/>
      <c r="U38" s="109"/>
      <c r="V38" s="109"/>
      <c r="W38" s="109"/>
      <c r="X38" s="109"/>
      <c r="Y38" s="109"/>
      <c r="Z38" s="109"/>
      <c r="AA38" s="109"/>
      <c r="AB38" s="109"/>
      <c r="AC38" s="109"/>
      <c r="AD38" s="109"/>
    </row>
    <row r="39" spans="1:30" s="73" customFormat="1" ht="41.65" thickTop="1" thickBot="1">
      <c r="B39" s="122" t="s">
        <v>338</v>
      </c>
      <c r="C39" s="129"/>
      <c r="D39" s="129" t="s">
        <v>339</v>
      </c>
      <c r="E39" s="129"/>
      <c r="F39" s="272" t="s">
        <v>419</v>
      </c>
      <c r="G39" s="115" t="s">
        <v>6</v>
      </c>
      <c r="H39" s="171" t="s">
        <v>235</v>
      </c>
      <c r="I39" s="115"/>
      <c r="J39" s="118"/>
      <c r="K39" s="109"/>
      <c r="L39" s="115"/>
      <c r="M39" s="115"/>
      <c r="N39" s="109"/>
      <c r="O39" s="108"/>
      <c r="P39" s="109"/>
      <c r="Q39" s="109"/>
      <c r="R39" s="109"/>
      <c r="S39" s="109"/>
      <c r="T39" s="109"/>
      <c r="U39" s="109"/>
      <c r="V39" s="109"/>
      <c r="W39" s="109"/>
      <c r="X39" s="109"/>
      <c r="Y39" s="109"/>
      <c r="Z39" s="109"/>
      <c r="AA39" s="109"/>
      <c r="AB39" s="109"/>
      <c r="AC39" s="109"/>
      <c r="AD39" s="109"/>
    </row>
    <row r="40" spans="1:30" s="73" customFormat="1" ht="13.15" thickTop="1" thickBot="1">
      <c r="B40" s="362"/>
      <c r="C40" s="362"/>
      <c r="D40" s="362"/>
      <c r="E40" s="362"/>
      <c r="F40" s="362"/>
      <c r="G40" s="115"/>
      <c r="H40" s="115"/>
      <c r="I40" s="115"/>
      <c r="J40" s="115"/>
      <c r="K40" s="109"/>
      <c r="L40" s="115"/>
      <c r="M40" s="115"/>
      <c r="N40" s="109"/>
      <c r="O40" s="108"/>
      <c r="P40" s="109"/>
      <c r="Q40" s="109"/>
      <c r="R40" s="109"/>
      <c r="S40" s="109"/>
      <c r="T40" s="109"/>
      <c r="U40" s="109"/>
      <c r="V40" s="109"/>
      <c r="W40" s="109"/>
      <c r="X40" s="109"/>
      <c r="Y40" s="109"/>
      <c r="Z40" s="109"/>
      <c r="AA40" s="109"/>
      <c r="AB40" s="109"/>
      <c r="AC40" s="109"/>
      <c r="AD40" s="109"/>
    </row>
    <row r="41" spans="1:30" s="73" customFormat="1">
      <c r="B41" s="238"/>
      <c r="C41" s="239"/>
      <c r="D41" s="253"/>
      <c r="E41" s="253"/>
      <c r="F41" s="254"/>
      <c r="G41" s="255"/>
      <c r="H41" s="255"/>
      <c r="I41" s="255"/>
      <c r="J41" s="240"/>
      <c r="K41" s="241"/>
      <c r="L41" s="115"/>
      <c r="M41" s="115"/>
      <c r="N41" s="109"/>
      <c r="O41" s="108"/>
      <c r="P41" s="109"/>
      <c r="Q41" s="109"/>
      <c r="R41" s="109"/>
      <c r="S41" s="109"/>
      <c r="T41" s="109"/>
      <c r="U41" s="109"/>
      <c r="V41" s="109"/>
      <c r="W41" s="109"/>
      <c r="X41" s="109"/>
      <c r="Y41" s="109"/>
      <c r="Z41" s="109"/>
      <c r="AA41" s="109"/>
      <c r="AB41" s="109"/>
      <c r="AC41" s="109"/>
      <c r="AD41" s="109"/>
    </row>
    <row r="42" spans="1:30" s="73" customFormat="1" ht="13.9">
      <c r="B42" s="274" t="s">
        <v>420</v>
      </c>
      <c r="C42" s="116"/>
      <c r="D42" s="107"/>
      <c r="E42" s="107"/>
      <c r="F42" s="117"/>
      <c r="G42" s="115"/>
      <c r="H42" s="115"/>
      <c r="I42" s="115"/>
      <c r="J42" s="106"/>
      <c r="K42" s="244"/>
      <c r="L42" s="115"/>
      <c r="M42" s="115"/>
      <c r="N42" s="109"/>
      <c r="O42" s="108"/>
      <c r="P42" s="109"/>
      <c r="Q42" s="109"/>
      <c r="R42" s="109"/>
      <c r="S42" s="109"/>
      <c r="T42" s="109"/>
      <c r="U42" s="109"/>
      <c r="V42" s="109"/>
      <c r="W42" s="109"/>
      <c r="X42" s="109"/>
      <c r="Y42" s="109"/>
      <c r="Z42" s="109"/>
      <c r="AA42" s="109"/>
      <c r="AB42" s="109"/>
      <c r="AC42" s="109"/>
      <c r="AD42" s="109"/>
    </row>
    <row r="43" spans="1:30" s="73" customFormat="1" ht="12.75" thickBot="1">
      <c r="B43" s="242"/>
      <c r="C43" s="116"/>
      <c r="D43" s="107"/>
      <c r="E43" s="107"/>
      <c r="F43" s="117"/>
      <c r="G43" s="115"/>
      <c r="H43" s="115"/>
      <c r="I43" s="115"/>
      <c r="J43" s="106"/>
      <c r="K43" s="244"/>
      <c r="L43" s="115"/>
      <c r="M43" s="115"/>
      <c r="N43" s="109"/>
      <c r="O43" s="108"/>
      <c r="P43" s="109"/>
      <c r="Q43" s="109"/>
      <c r="R43" s="109"/>
      <c r="S43" s="109"/>
      <c r="T43" s="109"/>
      <c r="U43" s="109"/>
      <c r="V43" s="109"/>
      <c r="W43" s="109"/>
      <c r="X43" s="109"/>
      <c r="Y43" s="109"/>
      <c r="Z43" s="109"/>
      <c r="AA43" s="109"/>
      <c r="AB43" s="109"/>
      <c r="AC43" s="109"/>
      <c r="AD43" s="109"/>
    </row>
    <row r="44" spans="1:30" s="73" customFormat="1" ht="27" thickTop="1" thickBot="1">
      <c r="B44" s="334" t="s">
        <v>342</v>
      </c>
      <c r="C44" s="122"/>
      <c r="D44" s="129" t="s">
        <v>195</v>
      </c>
      <c r="E44" s="129"/>
      <c r="F44" s="122" t="s">
        <v>238</v>
      </c>
      <c r="G44" s="124" t="s">
        <v>6</v>
      </c>
      <c r="H44" s="171" t="s">
        <v>235</v>
      </c>
      <c r="I44" s="115"/>
      <c r="J44" s="118"/>
      <c r="K44" s="244"/>
      <c r="L44" s="115"/>
      <c r="M44" s="115"/>
      <c r="N44" s="109"/>
      <c r="O44" s="108"/>
      <c r="P44" s="109"/>
      <c r="Q44" s="109"/>
      <c r="R44" s="109"/>
      <c r="S44" s="109"/>
      <c r="T44" s="109"/>
      <c r="U44" s="109"/>
      <c r="V44" s="109"/>
      <c r="W44" s="109"/>
      <c r="X44" s="109"/>
      <c r="Y44" s="109"/>
      <c r="Z44" s="109"/>
      <c r="AA44" s="109"/>
      <c r="AB44" s="109"/>
      <c r="AC44" s="109"/>
      <c r="AD44" s="109"/>
    </row>
    <row r="45" spans="1:30" s="73" customFormat="1" ht="12.75" thickTop="1">
      <c r="B45" s="334"/>
      <c r="C45" s="122"/>
      <c r="D45" s="129"/>
      <c r="E45" s="129"/>
      <c r="F45" s="122"/>
      <c r="G45" s="124"/>
      <c r="H45" s="124"/>
      <c r="I45" s="115"/>
      <c r="J45" s="106"/>
      <c r="K45" s="244"/>
      <c r="L45" s="115"/>
      <c r="M45" s="115"/>
      <c r="N45" s="109"/>
      <c r="O45" s="108"/>
      <c r="P45" s="109"/>
      <c r="Q45" s="109"/>
      <c r="R45" s="109"/>
      <c r="S45" s="109"/>
      <c r="T45" s="109"/>
      <c r="U45" s="109"/>
      <c r="V45" s="109"/>
      <c r="W45" s="109"/>
      <c r="X45" s="109"/>
      <c r="Y45" s="109"/>
      <c r="Z45" s="109"/>
      <c r="AA45" s="109"/>
      <c r="AB45" s="109"/>
      <c r="AC45" s="109"/>
      <c r="AD45" s="109"/>
    </row>
    <row r="46" spans="1:30" s="73" customFormat="1" ht="24.75">
      <c r="B46" s="334" t="s">
        <v>239</v>
      </c>
      <c r="C46" s="117"/>
      <c r="D46" s="117" t="s">
        <v>240</v>
      </c>
      <c r="E46" s="117"/>
      <c r="F46" s="122" t="s">
        <v>340</v>
      </c>
      <c r="G46" s="124" t="s">
        <v>6</v>
      </c>
      <c r="H46" s="115" t="s">
        <v>5</v>
      </c>
      <c r="I46" s="115"/>
      <c r="J46" s="118"/>
      <c r="K46" s="244"/>
      <c r="L46" s="115"/>
      <c r="M46" s="115"/>
      <c r="N46" s="109"/>
      <c r="O46" s="108"/>
      <c r="P46" s="109"/>
      <c r="Q46" s="109"/>
      <c r="R46" s="109"/>
      <c r="S46" s="109"/>
      <c r="T46" s="109"/>
      <c r="U46" s="109"/>
      <c r="V46" s="109"/>
      <c r="W46" s="109"/>
      <c r="X46" s="109"/>
      <c r="Y46" s="109"/>
      <c r="Z46" s="109"/>
      <c r="AA46" s="109"/>
      <c r="AB46" s="109"/>
      <c r="AC46" s="109"/>
      <c r="AD46" s="109"/>
    </row>
    <row r="47" spans="1:30" s="73" customFormat="1">
      <c r="B47" s="334"/>
      <c r="C47" s="117"/>
      <c r="D47" s="117"/>
      <c r="E47" s="117"/>
      <c r="F47" s="122"/>
      <c r="G47" s="115"/>
      <c r="H47" s="115"/>
      <c r="I47" s="115"/>
      <c r="J47" s="106"/>
      <c r="K47" s="244"/>
      <c r="L47" s="115"/>
      <c r="M47" s="115"/>
      <c r="N47" s="109"/>
      <c r="O47" s="108"/>
      <c r="P47" s="109"/>
      <c r="Q47" s="109"/>
      <c r="R47" s="109"/>
      <c r="S47" s="109"/>
      <c r="T47" s="109"/>
      <c r="U47" s="109"/>
      <c r="V47" s="109"/>
      <c r="W47" s="109"/>
      <c r="X47" s="109"/>
      <c r="Y47" s="109"/>
      <c r="Z47" s="109"/>
      <c r="AA47" s="109"/>
      <c r="AB47" s="109"/>
      <c r="AC47" s="109"/>
      <c r="AD47" s="109"/>
    </row>
    <row r="48" spans="1:30" s="73" customFormat="1">
      <c r="A48" s="76"/>
      <c r="B48" s="335" t="s">
        <v>268</v>
      </c>
      <c r="C48" s="116"/>
      <c r="D48" s="107"/>
      <c r="E48" s="107"/>
      <c r="F48" s="117" t="s">
        <v>269</v>
      </c>
      <c r="G48" s="115" t="s">
        <v>6</v>
      </c>
      <c r="H48" s="124" t="s">
        <v>95</v>
      </c>
      <c r="I48" s="124"/>
      <c r="J48" s="118"/>
      <c r="K48" s="244"/>
      <c r="L48" s="115"/>
      <c r="M48" s="115"/>
      <c r="N48" s="107"/>
      <c r="O48" s="108"/>
      <c r="P48" s="109"/>
      <c r="Q48" s="109"/>
      <c r="R48" s="109"/>
      <c r="S48" s="109"/>
      <c r="T48" s="109"/>
      <c r="U48" s="109"/>
      <c r="V48" s="109"/>
      <c r="W48" s="109"/>
      <c r="X48" s="109"/>
      <c r="Y48" s="109"/>
      <c r="Z48" s="109"/>
      <c r="AA48" s="109"/>
      <c r="AB48" s="109"/>
      <c r="AC48" s="109"/>
      <c r="AD48" s="109"/>
    </row>
    <row r="49" spans="1:126" s="73" customFormat="1" ht="12.75" thickBot="1">
      <c r="A49" s="76"/>
      <c r="B49" s="335"/>
      <c r="C49" s="116"/>
      <c r="D49" s="116"/>
      <c r="E49" s="116"/>
      <c r="F49" s="106"/>
      <c r="G49" s="106"/>
      <c r="H49" s="106"/>
      <c r="I49" s="106"/>
      <c r="J49" s="106"/>
      <c r="K49" s="244"/>
      <c r="L49" s="115"/>
      <c r="M49" s="115"/>
      <c r="N49" s="107"/>
      <c r="O49" s="108"/>
      <c r="P49" s="109"/>
      <c r="Q49" s="109"/>
      <c r="R49" s="109"/>
      <c r="S49" s="109"/>
      <c r="T49" s="109"/>
      <c r="U49" s="109"/>
      <c r="V49" s="109"/>
      <c r="W49" s="109"/>
      <c r="X49" s="109"/>
      <c r="Y49" s="109"/>
      <c r="Z49" s="109"/>
      <c r="AA49" s="109"/>
      <c r="AB49" s="109"/>
      <c r="AC49" s="109"/>
      <c r="AD49" s="109"/>
    </row>
    <row r="50" spans="1:126" s="73" customFormat="1" ht="16.149999999999999" thickBot="1">
      <c r="A50" s="76"/>
      <c r="B50" s="335" t="s">
        <v>234</v>
      </c>
      <c r="C50" s="116"/>
      <c r="D50" s="322" t="s">
        <v>39</v>
      </c>
      <c r="E50" s="253"/>
      <c r="F50" s="253" t="s">
        <v>381</v>
      </c>
      <c r="G50" s="255" t="s">
        <v>6</v>
      </c>
      <c r="H50" s="323" t="s">
        <v>235</v>
      </c>
      <c r="I50" s="324"/>
      <c r="J50" s="325"/>
      <c r="K50" s="243"/>
      <c r="L50" s="109"/>
      <c r="M50" s="109"/>
      <c r="N50" s="109"/>
      <c r="O50" s="108"/>
      <c r="P50" s="109"/>
      <c r="Q50" s="109"/>
      <c r="R50" s="109"/>
      <c r="S50" s="109"/>
      <c r="T50" s="109"/>
      <c r="U50" s="109"/>
      <c r="V50" s="109"/>
      <c r="W50" s="109"/>
      <c r="X50" s="109"/>
      <c r="Y50" s="109"/>
      <c r="Z50" s="109"/>
      <c r="AA50" s="109"/>
      <c r="AB50" s="109"/>
      <c r="AC50" s="109"/>
      <c r="AD50" s="109"/>
      <c r="DP50" s="79"/>
      <c r="DQ50" s="79"/>
    </row>
    <row r="51" spans="1:126" s="73" customFormat="1" ht="3" customHeight="1" thickTop="1">
      <c r="A51" s="76"/>
      <c r="B51" s="335"/>
      <c r="C51" s="116"/>
      <c r="D51" s="326"/>
      <c r="E51" s="107"/>
      <c r="F51" s="107"/>
      <c r="G51" s="115"/>
      <c r="H51" s="115"/>
      <c r="I51" s="124"/>
      <c r="J51" s="327"/>
      <c r="K51" s="243"/>
      <c r="L51" s="109"/>
      <c r="M51" s="109"/>
      <c r="N51" s="109"/>
      <c r="O51" s="108"/>
      <c r="P51" s="109"/>
      <c r="Q51" s="109"/>
      <c r="R51" s="109"/>
      <c r="S51" s="109"/>
      <c r="T51" s="109"/>
      <c r="U51" s="109"/>
      <c r="V51" s="109"/>
      <c r="W51" s="109"/>
      <c r="X51" s="109"/>
      <c r="Y51" s="109"/>
      <c r="Z51" s="109"/>
      <c r="AA51" s="109"/>
      <c r="AB51" s="109"/>
      <c r="AC51" s="109"/>
      <c r="AD51" s="109"/>
      <c r="DP51" s="79"/>
      <c r="DQ51" s="79"/>
    </row>
    <row r="52" spans="1:126" s="73" customFormat="1" ht="37.15">
      <c r="A52" s="76"/>
      <c r="B52" s="334"/>
      <c r="C52" s="122"/>
      <c r="D52" s="328"/>
      <c r="E52" s="117"/>
      <c r="F52" s="256" t="s">
        <v>382</v>
      </c>
      <c r="G52" s="124" t="s">
        <v>6</v>
      </c>
      <c r="H52" s="124" t="s">
        <v>243</v>
      </c>
      <c r="I52" s="124"/>
      <c r="J52" s="329"/>
      <c r="K52" s="243"/>
      <c r="L52" s="109"/>
      <c r="M52" s="109"/>
      <c r="N52" s="109"/>
      <c r="O52" s="108"/>
      <c r="P52" s="109"/>
      <c r="Q52" s="109"/>
      <c r="R52" s="109"/>
      <c r="S52" s="109"/>
      <c r="T52" s="109"/>
      <c r="U52" s="109"/>
      <c r="V52" s="109"/>
      <c r="W52" s="109"/>
      <c r="X52" s="109"/>
      <c r="Y52" s="109"/>
      <c r="Z52" s="109"/>
      <c r="AA52" s="109"/>
      <c r="AB52" s="109"/>
      <c r="AC52" s="109"/>
      <c r="AD52" s="109"/>
      <c r="DP52" s="79"/>
      <c r="DQ52" s="79"/>
    </row>
    <row r="53" spans="1:126" s="73" customFormat="1" ht="3" customHeight="1">
      <c r="A53" s="76"/>
      <c r="B53" s="335"/>
      <c r="C53" s="116"/>
      <c r="D53" s="328"/>
      <c r="E53" s="117"/>
      <c r="F53" s="192"/>
      <c r="G53" s="124"/>
      <c r="H53" s="124"/>
      <c r="I53" s="124"/>
      <c r="J53" s="327"/>
      <c r="K53" s="243"/>
      <c r="L53" s="109"/>
      <c r="M53" s="109"/>
      <c r="N53" s="109"/>
      <c r="O53" s="108"/>
      <c r="P53" s="109"/>
      <c r="Q53" s="109"/>
      <c r="R53" s="109"/>
      <c r="S53" s="109"/>
      <c r="T53" s="109"/>
      <c r="U53" s="109"/>
      <c r="V53" s="109"/>
      <c r="W53" s="109"/>
      <c r="X53" s="109"/>
      <c r="Y53" s="109"/>
      <c r="Z53" s="109"/>
      <c r="AA53" s="109"/>
      <c r="AB53" s="109"/>
      <c r="AC53" s="109"/>
      <c r="AD53" s="109"/>
      <c r="DP53" s="79"/>
      <c r="DQ53" s="79"/>
    </row>
    <row r="54" spans="1:126" s="73" customFormat="1" ht="14.25" thickBot="1">
      <c r="A54" s="76"/>
      <c r="B54" s="335"/>
      <c r="C54" s="116"/>
      <c r="D54" s="330" t="s">
        <v>383</v>
      </c>
      <c r="E54" s="331"/>
      <c r="F54" s="247" t="s">
        <v>384</v>
      </c>
      <c r="G54" s="250" t="s">
        <v>8</v>
      </c>
      <c r="H54" s="249" t="s">
        <v>216</v>
      </c>
      <c r="I54" s="249"/>
      <c r="J54" s="332" t="str">
        <f>IF(AND(H50='Pick-lists &amp; Defaults'!B7,ISNUMBER(as_content),ISNUMBER(density),ISNUMBER(Purity)),as_content*density*Purity/10,IF(AND(H50='Pick-lists &amp; Defaults'!B8,ISNUMBER(as_content),ISNUMBER(Purity)),as_content*Purity/100,"??"))</f>
        <v>??</v>
      </c>
      <c r="K54" s="243"/>
      <c r="L54" s="109"/>
      <c r="M54" s="109"/>
      <c r="N54" s="109"/>
      <c r="O54" s="108"/>
      <c r="P54" s="109"/>
      <c r="Q54" s="109"/>
      <c r="R54" s="109"/>
      <c r="S54" s="109"/>
      <c r="T54" s="109"/>
      <c r="U54" s="109"/>
      <c r="V54" s="109"/>
      <c r="W54" s="109"/>
      <c r="X54" s="109"/>
      <c r="Y54" s="109"/>
      <c r="Z54" s="109"/>
      <c r="AA54" s="109"/>
      <c r="AB54" s="109"/>
      <c r="AC54" s="109"/>
      <c r="AD54" s="109"/>
      <c r="DP54" s="79"/>
      <c r="DQ54" s="79"/>
    </row>
    <row r="55" spans="1:126" s="73" customFormat="1">
      <c r="A55" s="76"/>
      <c r="B55" s="333"/>
      <c r="C55" s="119"/>
      <c r="D55" s="107"/>
      <c r="E55" s="107"/>
      <c r="F55" s="107"/>
      <c r="G55" s="115"/>
      <c r="H55" s="115"/>
      <c r="I55" s="115"/>
      <c r="J55" s="115"/>
      <c r="K55" s="244"/>
      <c r="L55" s="109"/>
      <c r="M55" s="109"/>
      <c r="N55" s="109"/>
      <c r="O55" s="108"/>
      <c r="P55" s="109"/>
      <c r="Q55" s="109"/>
      <c r="R55" s="109"/>
      <c r="S55" s="109"/>
      <c r="T55" s="109"/>
      <c r="U55" s="109"/>
      <c r="V55" s="109"/>
      <c r="W55" s="109"/>
      <c r="X55" s="109"/>
      <c r="Y55" s="109"/>
      <c r="Z55" s="109"/>
      <c r="AA55" s="109"/>
      <c r="AB55" s="109"/>
      <c r="AC55" s="109"/>
      <c r="AD55" s="109"/>
      <c r="DP55" s="79"/>
      <c r="DQ55" s="79"/>
    </row>
    <row r="56" spans="1:126" s="73" customFormat="1" ht="37.15">
      <c r="A56" s="76"/>
      <c r="B56" s="333" t="s">
        <v>341</v>
      </c>
      <c r="C56" s="119"/>
      <c r="D56" s="119" t="s">
        <v>387</v>
      </c>
      <c r="E56" s="107"/>
      <c r="F56" s="271" t="s">
        <v>352</v>
      </c>
      <c r="G56" s="115" t="s">
        <v>8</v>
      </c>
      <c r="H56" s="245" t="str">
        <f>INDEX('Pick-lists &amp; Defaults'!D267:D269,MATCH(H44,units_L,0))</f>
        <v>??</v>
      </c>
      <c r="I56" s="124"/>
      <c r="J56" s="245" t="str">
        <f>IFERROR(Qprod*Fdil*Fbioc,"??")</f>
        <v>??</v>
      </c>
      <c r="K56" s="244"/>
      <c r="L56" s="109"/>
      <c r="M56" s="109"/>
      <c r="N56" s="109"/>
      <c r="O56" s="108"/>
      <c r="P56" s="109"/>
      <c r="Q56" s="109"/>
      <c r="R56" s="109"/>
      <c r="S56" s="109"/>
      <c r="T56" s="109"/>
      <c r="U56" s="109"/>
      <c r="V56" s="109"/>
      <c r="W56" s="109"/>
      <c r="X56" s="109"/>
      <c r="Y56" s="109"/>
      <c r="Z56" s="109"/>
      <c r="AA56" s="109"/>
      <c r="AB56" s="109"/>
      <c r="AC56" s="109"/>
      <c r="AD56" s="109"/>
      <c r="DU56" s="79"/>
      <c r="DV56" s="79"/>
    </row>
    <row r="57" spans="1:126" ht="12.75" thickBot="1">
      <c r="A57" s="76"/>
      <c r="B57" s="246"/>
      <c r="C57" s="247"/>
      <c r="D57" s="247"/>
      <c r="E57" s="247"/>
      <c r="F57" s="248"/>
      <c r="G57" s="249"/>
      <c r="H57" s="250"/>
      <c r="I57" s="250"/>
      <c r="J57" s="251"/>
      <c r="K57" s="252"/>
      <c r="L57" s="109"/>
      <c r="M57" s="109"/>
      <c r="N57" s="113"/>
      <c r="O57" s="108"/>
      <c r="P57" s="109"/>
      <c r="Q57" s="109"/>
      <c r="R57" s="109"/>
      <c r="S57" s="109"/>
      <c r="T57" s="109"/>
      <c r="U57" s="109"/>
      <c r="V57" s="109"/>
      <c r="W57" s="109"/>
      <c r="X57" s="109"/>
      <c r="Y57" s="109"/>
      <c r="Z57" s="109"/>
      <c r="AA57" s="109"/>
      <c r="AB57" s="109"/>
      <c r="AC57" s="109"/>
      <c r="AD57" s="109"/>
    </row>
    <row r="58" spans="1:126">
      <c r="A58" s="76"/>
      <c r="B58" s="226"/>
      <c r="C58" s="227"/>
      <c r="D58" s="227"/>
      <c r="E58" s="227"/>
      <c r="F58" s="226"/>
      <c r="G58" s="172"/>
      <c r="H58" s="225"/>
      <c r="I58" s="225"/>
      <c r="J58" s="121"/>
      <c r="K58" s="189"/>
      <c r="L58" s="109"/>
      <c r="M58" s="109"/>
      <c r="N58" s="113"/>
      <c r="O58" s="108"/>
      <c r="P58" s="109"/>
      <c r="Q58" s="109"/>
      <c r="R58" s="109"/>
      <c r="S58" s="109"/>
      <c r="T58" s="109"/>
      <c r="U58" s="109"/>
      <c r="V58" s="109"/>
      <c r="W58" s="109"/>
      <c r="X58" s="109"/>
      <c r="Y58" s="109"/>
      <c r="Z58" s="109"/>
      <c r="AA58" s="109"/>
      <c r="AB58" s="109"/>
      <c r="AC58" s="109"/>
      <c r="AD58" s="109"/>
    </row>
    <row r="59" spans="1:126" s="75" customFormat="1">
      <c r="A59" s="76"/>
      <c r="B59" s="116" t="s">
        <v>74</v>
      </c>
      <c r="C59" s="116"/>
      <c r="D59" s="107" t="s">
        <v>42</v>
      </c>
      <c r="E59" s="107"/>
      <c r="F59" s="117" t="s">
        <v>390</v>
      </c>
      <c r="G59" s="115" t="s">
        <v>13</v>
      </c>
      <c r="H59" s="225" t="s">
        <v>5</v>
      </c>
      <c r="I59" s="115"/>
      <c r="J59" s="115">
        <v>4</v>
      </c>
      <c r="K59" s="108"/>
      <c r="L59" s="108"/>
      <c r="M59" s="108"/>
      <c r="N59" s="108"/>
      <c r="O59" s="108"/>
      <c r="P59" s="109"/>
      <c r="Q59" s="109"/>
      <c r="R59" s="109"/>
      <c r="S59" s="109"/>
      <c r="T59" s="109"/>
      <c r="U59" s="109"/>
      <c r="V59" s="109"/>
      <c r="W59" s="109"/>
      <c r="X59" s="109"/>
      <c r="Y59" s="109"/>
      <c r="Z59" s="109"/>
      <c r="AA59" s="109"/>
      <c r="AB59" s="109"/>
      <c r="AC59" s="109"/>
      <c r="AD59" s="109"/>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9"/>
      <c r="DQ59" s="79"/>
    </row>
    <row r="60" spans="1:126" s="75" customFormat="1" ht="3" customHeight="1">
      <c r="A60" s="76"/>
      <c r="B60" s="116"/>
      <c r="C60" s="116"/>
      <c r="D60" s="107"/>
      <c r="E60" s="107"/>
      <c r="F60" s="117"/>
      <c r="G60" s="115"/>
      <c r="H60" s="115"/>
      <c r="I60" s="115"/>
      <c r="J60" s="115"/>
      <c r="K60" s="108"/>
      <c r="L60" s="108"/>
      <c r="M60" s="108"/>
      <c r="N60" s="108"/>
      <c r="O60" s="108"/>
      <c r="P60" s="109"/>
      <c r="Q60" s="109"/>
      <c r="R60" s="109"/>
      <c r="S60" s="109"/>
      <c r="T60" s="109"/>
      <c r="U60" s="109"/>
      <c r="V60" s="109"/>
      <c r="W60" s="109"/>
      <c r="X60" s="109"/>
      <c r="Y60" s="109"/>
      <c r="Z60" s="109"/>
      <c r="AA60" s="109"/>
      <c r="AB60" s="109"/>
      <c r="AC60" s="109"/>
      <c r="AD60" s="109"/>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9"/>
      <c r="DQ60" s="79"/>
    </row>
    <row r="61" spans="1:126" s="75" customFormat="1">
      <c r="A61" s="76"/>
      <c r="B61" s="116" t="s">
        <v>75</v>
      </c>
      <c r="C61" s="116"/>
      <c r="D61" s="107" t="s">
        <v>43</v>
      </c>
      <c r="E61" s="107"/>
      <c r="F61" s="117" t="s">
        <v>390</v>
      </c>
      <c r="G61" s="115" t="s">
        <v>13</v>
      </c>
      <c r="H61" s="225" t="s">
        <v>5</v>
      </c>
      <c r="I61" s="115"/>
      <c r="J61" s="115">
        <v>1</v>
      </c>
      <c r="K61" s="108"/>
      <c r="L61" s="108"/>
      <c r="M61" s="108"/>
      <c r="N61" s="108"/>
      <c r="O61" s="108"/>
      <c r="P61" s="109"/>
      <c r="Q61" s="109"/>
      <c r="R61" s="109"/>
      <c r="S61" s="109"/>
      <c r="T61" s="109"/>
      <c r="U61" s="109"/>
      <c r="V61" s="109"/>
      <c r="W61" s="109"/>
      <c r="X61" s="109"/>
      <c r="Y61" s="109"/>
      <c r="Z61" s="109"/>
      <c r="AA61" s="109"/>
      <c r="AB61" s="109"/>
      <c r="AC61" s="109"/>
      <c r="AD61" s="109"/>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9"/>
      <c r="DQ61" s="79"/>
    </row>
    <row r="62" spans="1:126" s="75" customFormat="1" ht="3" customHeight="1">
      <c r="A62" s="76"/>
      <c r="B62" s="122"/>
      <c r="C62" s="122"/>
      <c r="D62" s="117"/>
      <c r="E62" s="117"/>
      <c r="F62" s="256"/>
      <c r="G62" s="124"/>
      <c r="H62" s="124"/>
      <c r="I62" s="124"/>
      <c r="J62" s="186"/>
      <c r="K62" s="108"/>
      <c r="L62" s="108"/>
      <c r="M62" s="108"/>
      <c r="N62" s="108"/>
      <c r="O62" s="108"/>
      <c r="P62" s="109"/>
      <c r="Q62" s="109"/>
      <c r="R62" s="109"/>
      <c r="S62" s="109"/>
      <c r="T62" s="109"/>
      <c r="U62" s="109"/>
      <c r="V62" s="109"/>
      <c r="W62" s="109"/>
      <c r="X62" s="109"/>
      <c r="Y62" s="109"/>
      <c r="Z62" s="109"/>
      <c r="AA62" s="109"/>
      <c r="AB62" s="109"/>
      <c r="AC62" s="109"/>
      <c r="AD62" s="109"/>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9"/>
      <c r="DQ62" s="79"/>
    </row>
    <row r="63" spans="1:126" s="75" customFormat="1">
      <c r="A63" s="76"/>
      <c r="B63" s="122" t="s">
        <v>127</v>
      </c>
      <c r="C63" s="122"/>
      <c r="D63" s="117" t="s">
        <v>126</v>
      </c>
      <c r="E63" s="117"/>
      <c r="F63" s="117" t="s">
        <v>393</v>
      </c>
      <c r="G63" s="124" t="s">
        <v>72</v>
      </c>
      <c r="H63" s="225" t="s">
        <v>5</v>
      </c>
      <c r="I63" s="124"/>
      <c r="J63" s="169">
        <f>10*Nlapp_arab</f>
        <v>10</v>
      </c>
      <c r="K63" s="108"/>
      <c r="L63" s="108"/>
      <c r="M63" s="108"/>
      <c r="N63" s="108"/>
      <c r="O63" s="108"/>
      <c r="P63" s="109"/>
      <c r="Q63" s="109"/>
      <c r="R63" s="109"/>
      <c r="S63" s="109"/>
      <c r="T63" s="109"/>
      <c r="U63" s="109"/>
      <c r="V63" s="109"/>
      <c r="W63" s="109"/>
      <c r="X63" s="109"/>
      <c r="Y63" s="109"/>
      <c r="Z63" s="109"/>
      <c r="AA63" s="109"/>
      <c r="AB63" s="109"/>
      <c r="AC63" s="109"/>
      <c r="AD63" s="109"/>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9"/>
      <c r="DQ63" s="79"/>
    </row>
    <row r="64" spans="1:126" s="75" customFormat="1" ht="3" customHeight="1">
      <c r="A64" s="76"/>
      <c r="B64" s="122"/>
      <c r="C64" s="122"/>
      <c r="D64" s="117"/>
      <c r="E64" s="117"/>
      <c r="F64" s="256"/>
      <c r="G64" s="124"/>
      <c r="H64" s="124"/>
      <c r="I64" s="124"/>
      <c r="J64" s="186"/>
      <c r="K64" s="108"/>
      <c r="L64" s="108"/>
      <c r="M64" s="108"/>
      <c r="N64" s="108"/>
      <c r="O64" s="108"/>
      <c r="P64" s="109"/>
      <c r="Q64" s="109"/>
      <c r="R64" s="109"/>
      <c r="S64" s="109"/>
      <c r="T64" s="109"/>
      <c r="U64" s="109"/>
      <c r="V64" s="109"/>
      <c r="W64" s="109"/>
      <c r="X64" s="109"/>
      <c r="Y64" s="109"/>
      <c r="Z64" s="109"/>
      <c r="AA64" s="109"/>
      <c r="AB64" s="109"/>
      <c r="AC64" s="109"/>
      <c r="AD64" s="109"/>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9"/>
      <c r="DQ64" s="79"/>
    </row>
    <row r="65" spans="1:126" s="75" customFormat="1" ht="43.5" customHeight="1">
      <c r="A65" s="76"/>
      <c r="B65" s="122" t="s">
        <v>317</v>
      </c>
      <c r="C65" s="122"/>
      <c r="D65" s="123" t="s">
        <v>157</v>
      </c>
      <c r="E65" s="256"/>
      <c r="F65" s="185"/>
      <c r="G65" s="115" t="s">
        <v>6</v>
      </c>
      <c r="H65" s="115" t="s">
        <v>76</v>
      </c>
      <c r="I65" s="115"/>
      <c r="J65" s="118"/>
      <c r="K65" s="108"/>
      <c r="L65" s="108"/>
      <c r="M65" s="108"/>
      <c r="N65" s="108"/>
      <c r="O65" s="108"/>
      <c r="P65" s="109"/>
      <c r="Q65" s="109"/>
      <c r="R65" s="109"/>
      <c r="S65" s="109"/>
      <c r="T65" s="109"/>
      <c r="U65" s="109"/>
      <c r="V65" s="109"/>
      <c r="W65" s="109"/>
      <c r="X65" s="109"/>
      <c r="Y65" s="109"/>
      <c r="Z65" s="109"/>
      <c r="AA65" s="109"/>
      <c r="AB65" s="109"/>
      <c r="AC65" s="109"/>
      <c r="AD65" s="109"/>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9"/>
      <c r="DQ65" s="79"/>
    </row>
    <row r="66" spans="1:126" s="75" customFormat="1" ht="3" customHeight="1">
      <c r="A66" s="76"/>
      <c r="B66" s="122"/>
      <c r="C66" s="122"/>
      <c r="D66" s="117"/>
      <c r="E66" s="117"/>
      <c r="F66" s="256"/>
      <c r="G66" s="124"/>
      <c r="H66" s="124"/>
      <c r="I66" s="124"/>
      <c r="J66" s="186"/>
      <c r="K66" s="108"/>
      <c r="L66" s="108"/>
      <c r="M66" s="108"/>
      <c r="N66" s="108"/>
      <c r="O66" s="108"/>
      <c r="P66" s="109"/>
      <c r="Q66" s="109"/>
      <c r="R66" s="109"/>
      <c r="S66" s="109"/>
      <c r="T66" s="109"/>
      <c r="U66" s="109"/>
      <c r="V66" s="109"/>
      <c r="W66" s="109"/>
      <c r="X66" s="109"/>
      <c r="Y66" s="109"/>
      <c r="Z66" s="109"/>
      <c r="AA66" s="109"/>
      <c r="AB66" s="109"/>
      <c r="AC66" s="109"/>
      <c r="AD66" s="109"/>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9"/>
      <c r="DQ66" s="79"/>
    </row>
    <row r="67" spans="1:126" s="75" customFormat="1" ht="61.9">
      <c r="A67" s="76"/>
      <c r="B67" s="226" t="s">
        <v>416</v>
      </c>
      <c r="C67" s="226"/>
      <c r="D67" s="227" t="s">
        <v>417</v>
      </c>
      <c r="E67" s="117"/>
      <c r="F67" s="340" t="s">
        <v>418</v>
      </c>
      <c r="G67" s="172" t="s">
        <v>13</v>
      </c>
      <c r="H67" s="172" t="s">
        <v>10</v>
      </c>
      <c r="I67" s="172"/>
      <c r="J67" s="225">
        <v>212</v>
      </c>
      <c r="K67" s="108"/>
      <c r="L67" s="108"/>
      <c r="M67" s="108"/>
      <c r="N67" s="108"/>
      <c r="O67" s="108"/>
      <c r="P67" s="109"/>
      <c r="Q67" s="109"/>
      <c r="R67" s="109"/>
      <c r="S67" s="109"/>
      <c r="T67" s="109"/>
      <c r="U67" s="109"/>
      <c r="V67" s="109"/>
      <c r="W67" s="109"/>
      <c r="X67" s="109"/>
      <c r="Y67" s="109"/>
      <c r="Z67" s="109"/>
      <c r="AA67" s="109"/>
      <c r="AB67" s="109"/>
      <c r="AC67" s="109"/>
      <c r="AD67" s="109"/>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9"/>
      <c r="DV67" s="79"/>
    </row>
    <row r="68" spans="1:126" s="75" customFormat="1" ht="3" customHeight="1">
      <c r="A68" s="76"/>
      <c r="B68" s="122"/>
      <c r="C68" s="122"/>
      <c r="D68" s="117"/>
      <c r="E68" s="117"/>
      <c r="F68" s="256"/>
      <c r="G68" s="124"/>
      <c r="H68" s="124"/>
      <c r="I68" s="124"/>
      <c r="J68" s="186"/>
      <c r="K68" s="108"/>
      <c r="L68" s="108"/>
      <c r="M68" s="108"/>
      <c r="N68" s="108"/>
      <c r="O68" s="108"/>
      <c r="P68" s="109"/>
      <c r="Q68" s="109"/>
      <c r="R68" s="109"/>
      <c r="S68" s="109"/>
      <c r="T68" s="109"/>
      <c r="U68" s="109"/>
      <c r="V68" s="109"/>
      <c r="W68" s="109"/>
      <c r="X68" s="109"/>
      <c r="Y68" s="109"/>
      <c r="Z68" s="109"/>
      <c r="AA68" s="109"/>
      <c r="AB68" s="109"/>
      <c r="AC68" s="109"/>
      <c r="AD68" s="109"/>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9"/>
      <c r="DQ68" s="79"/>
    </row>
    <row r="69" spans="1:126" s="75" customFormat="1">
      <c r="A69" s="76"/>
      <c r="B69" s="122" t="s">
        <v>228</v>
      </c>
      <c r="C69" s="122"/>
      <c r="D69" s="117" t="s">
        <v>73</v>
      </c>
      <c r="E69" s="117"/>
      <c r="F69" s="185"/>
      <c r="G69" s="124" t="s">
        <v>6</v>
      </c>
      <c r="H69" s="124" t="s">
        <v>10</v>
      </c>
      <c r="I69" s="124"/>
      <c r="J69" s="118"/>
      <c r="K69" s="108"/>
      <c r="L69" s="108"/>
      <c r="M69" s="108"/>
      <c r="N69" s="108"/>
      <c r="O69" s="108"/>
      <c r="P69" s="109"/>
      <c r="Q69" s="109"/>
      <c r="R69" s="109"/>
      <c r="S69" s="109"/>
      <c r="T69" s="109"/>
      <c r="U69" s="109"/>
      <c r="V69" s="109"/>
      <c r="W69" s="109"/>
      <c r="X69" s="109"/>
      <c r="Y69" s="109"/>
      <c r="Z69" s="109"/>
      <c r="AA69" s="109"/>
      <c r="AB69" s="109"/>
      <c r="AC69" s="109"/>
      <c r="AD69" s="109"/>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9"/>
      <c r="DQ69" s="79"/>
    </row>
    <row r="70" spans="1:126" s="75" customFormat="1" ht="3" customHeight="1">
      <c r="A70" s="76"/>
      <c r="B70" s="256"/>
      <c r="C70" s="123"/>
      <c r="D70" s="117"/>
      <c r="E70" s="117"/>
      <c r="F70" s="117"/>
      <c r="G70" s="128"/>
      <c r="H70" s="124"/>
      <c r="I70" s="124"/>
      <c r="J70" s="125"/>
      <c r="K70" s="108"/>
      <c r="L70" s="108"/>
      <c r="M70" s="108"/>
      <c r="N70" s="108"/>
      <c r="O70" s="108"/>
      <c r="P70" s="109"/>
      <c r="Q70" s="109"/>
      <c r="R70" s="109"/>
      <c r="S70" s="109"/>
      <c r="T70" s="109"/>
      <c r="U70" s="109"/>
      <c r="V70" s="109"/>
      <c r="W70" s="109"/>
      <c r="X70" s="109"/>
      <c r="Y70" s="109"/>
      <c r="Z70" s="109"/>
      <c r="AA70" s="109"/>
      <c r="AB70" s="109"/>
      <c r="AC70" s="109"/>
      <c r="AD70" s="109"/>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9"/>
      <c r="DQ70" s="79"/>
    </row>
    <row r="71" spans="1:126" s="75" customFormat="1">
      <c r="A71" s="76"/>
      <c r="B71" s="122" t="s">
        <v>270</v>
      </c>
      <c r="C71" s="122"/>
      <c r="D71" s="117" t="s">
        <v>44</v>
      </c>
      <c r="E71" s="117"/>
      <c r="F71" s="117"/>
      <c r="G71" s="124" t="s">
        <v>13</v>
      </c>
      <c r="H71" s="124" t="s">
        <v>10</v>
      </c>
      <c r="I71" s="124"/>
      <c r="J71" s="172">
        <v>53</v>
      </c>
      <c r="K71" s="126"/>
      <c r="L71" s="108"/>
      <c r="M71" s="108"/>
      <c r="N71" s="108"/>
      <c r="O71" s="108"/>
      <c r="P71" s="109"/>
      <c r="Q71" s="109"/>
      <c r="R71" s="109"/>
      <c r="S71" s="109"/>
      <c r="T71" s="109"/>
      <c r="U71" s="109"/>
      <c r="V71" s="109"/>
      <c r="W71" s="109"/>
      <c r="X71" s="109"/>
      <c r="Y71" s="109"/>
      <c r="Z71" s="109"/>
      <c r="AA71" s="109"/>
      <c r="AB71" s="109"/>
      <c r="AC71" s="109"/>
      <c r="AD71" s="109"/>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9"/>
      <c r="DQ71" s="79"/>
    </row>
    <row r="72" spans="1:126" s="75" customFormat="1" ht="3" customHeight="1">
      <c r="A72" s="76"/>
      <c r="B72" s="122"/>
      <c r="C72" s="122"/>
      <c r="D72" s="117"/>
      <c r="E72" s="117"/>
      <c r="F72" s="117"/>
      <c r="G72" s="124"/>
      <c r="H72" s="124"/>
      <c r="I72" s="124"/>
      <c r="J72" s="172"/>
      <c r="K72" s="126"/>
      <c r="L72" s="108"/>
      <c r="M72" s="108"/>
      <c r="N72" s="108"/>
      <c r="O72" s="108"/>
      <c r="P72" s="109"/>
      <c r="Q72" s="109"/>
      <c r="R72" s="109"/>
      <c r="S72" s="109"/>
      <c r="T72" s="109"/>
      <c r="U72" s="109"/>
      <c r="V72" s="109"/>
      <c r="W72" s="109"/>
      <c r="X72" s="109"/>
      <c r="Y72" s="109"/>
      <c r="Z72" s="109"/>
      <c r="AA72" s="109"/>
      <c r="AB72" s="109"/>
      <c r="AC72" s="109"/>
      <c r="AD72" s="109"/>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9"/>
      <c r="DQ72" s="79"/>
    </row>
    <row r="73" spans="1:126" s="75" customFormat="1" ht="24.75">
      <c r="A73" s="76"/>
      <c r="B73" s="122" t="s">
        <v>189</v>
      </c>
      <c r="C73" s="122"/>
      <c r="D73" s="117" t="s">
        <v>190</v>
      </c>
      <c r="E73" s="117"/>
      <c r="F73" s="237"/>
      <c r="G73" s="124" t="s">
        <v>13</v>
      </c>
      <c r="H73" s="124" t="s">
        <v>10</v>
      </c>
      <c r="I73" s="124"/>
      <c r="J73" s="172">
        <v>365</v>
      </c>
      <c r="K73" s="126"/>
      <c r="L73" s="108"/>
      <c r="M73" s="108"/>
      <c r="N73" s="108"/>
      <c r="O73" s="108"/>
      <c r="P73" s="109"/>
      <c r="Q73" s="109"/>
      <c r="R73" s="109"/>
      <c r="S73" s="109"/>
      <c r="T73" s="109"/>
      <c r="U73" s="109"/>
      <c r="V73" s="109"/>
      <c r="W73" s="109"/>
      <c r="X73" s="109"/>
      <c r="Y73" s="109"/>
      <c r="Z73" s="109"/>
      <c r="AA73" s="109"/>
      <c r="AB73" s="109"/>
      <c r="AC73" s="109"/>
      <c r="AD73" s="109"/>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9"/>
      <c r="DQ73" s="79"/>
    </row>
    <row r="74" spans="1:126" s="75" customFormat="1" ht="3" customHeight="1">
      <c r="A74" s="76"/>
      <c r="B74" s="122"/>
      <c r="C74" s="122"/>
      <c r="D74" s="117"/>
      <c r="E74" s="117"/>
      <c r="F74" s="117"/>
      <c r="G74" s="124"/>
      <c r="H74" s="124"/>
      <c r="I74" s="124"/>
      <c r="J74" s="124"/>
      <c r="K74" s="108"/>
      <c r="L74" s="108"/>
      <c r="M74" s="108"/>
      <c r="N74" s="108"/>
      <c r="O74" s="108"/>
      <c r="P74" s="109"/>
      <c r="Q74" s="109"/>
      <c r="R74" s="109"/>
      <c r="S74" s="109"/>
      <c r="T74" s="109"/>
      <c r="U74" s="109"/>
      <c r="V74" s="109"/>
      <c r="W74" s="109"/>
      <c r="X74" s="109"/>
      <c r="Y74" s="109"/>
      <c r="Z74" s="109"/>
      <c r="AA74" s="109"/>
      <c r="AB74" s="109"/>
      <c r="AC74" s="109"/>
      <c r="AD74" s="109"/>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9"/>
      <c r="DQ74" s="79"/>
    </row>
    <row r="75" spans="1:126" s="75" customFormat="1" ht="17.25" customHeight="1">
      <c r="A75" s="76"/>
      <c r="B75" s="122" t="s">
        <v>83</v>
      </c>
      <c r="C75" s="122"/>
      <c r="D75" s="117" t="s">
        <v>206</v>
      </c>
      <c r="E75" s="117"/>
      <c r="F75" s="227" t="s">
        <v>379</v>
      </c>
      <c r="G75" s="115" t="s">
        <v>13</v>
      </c>
      <c r="H75" s="115" t="s">
        <v>133</v>
      </c>
      <c r="I75" s="115"/>
      <c r="J75" s="115">
        <v>1700</v>
      </c>
      <c r="K75" s="108"/>
      <c r="L75" s="108"/>
      <c r="M75" s="108"/>
      <c r="N75" s="108"/>
      <c r="O75" s="108"/>
      <c r="P75" s="109"/>
      <c r="Q75" s="109"/>
      <c r="R75" s="109"/>
      <c r="S75" s="109"/>
      <c r="T75" s="109"/>
      <c r="U75" s="109"/>
      <c r="V75" s="109"/>
      <c r="W75" s="109"/>
      <c r="X75" s="109"/>
      <c r="Y75" s="109"/>
      <c r="Z75" s="109"/>
      <c r="AA75" s="109"/>
      <c r="AB75" s="109"/>
      <c r="AC75" s="109"/>
      <c r="AD75" s="109"/>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9"/>
      <c r="DQ75" s="79"/>
    </row>
    <row r="76" spans="1:126" s="75" customFormat="1" ht="3" customHeight="1">
      <c r="A76" s="76"/>
      <c r="B76" s="122"/>
      <c r="C76" s="122"/>
      <c r="D76" s="117"/>
      <c r="E76" s="117"/>
      <c r="F76" s="113"/>
      <c r="G76" s="115"/>
      <c r="H76" s="115"/>
      <c r="I76" s="115"/>
      <c r="J76" s="115"/>
      <c r="K76" s="108"/>
      <c r="L76" s="108"/>
      <c r="M76" s="108"/>
      <c r="N76" s="108"/>
      <c r="O76" s="108"/>
      <c r="P76" s="109"/>
      <c r="Q76" s="109"/>
      <c r="R76" s="109"/>
      <c r="S76" s="109"/>
      <c r="T76" s="109"/>
      <c r="U76" s="109"/>
      <c r="V76" s="109"/>
      <c r="W76" s="109"/>
      <c r="X76" s="109"/>
      <c r="Y76" s="109"/>
      <c r="Z76" s="109"/>
      <c r="AA76" s="109"/>
      <c r="AB76" s="109"/>
      <c r="AC76" s="109"/>
      <c r="AD76" s="109"/>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9"/>
      <c r="DQ76" s="79"/>
    </row>
    <row r="77" spans="1:126" s="75" customFormat="1" ht="15.4">
      <c r="A77" s="76"/>
      <c r="B77" s="122" t="s">
        <v>203</v>
      </c>
      <c r="C77" s="122"/>
      <c r="D77" s="117" t="s">
        <v>207</v>
      </c>
      <c r="E77" s="117"/>
      <c r="F77" s="227" t="s">
        <v>379</v>
      </c>
      <c r="G77" s="115" t="s">
        <v>13</v>
      </c>
      <c r="H77" s="115" t="s">
        <v>133</v>
      </c>
      <c r="I77" s="115"/>
      <c r="J77" s="225">
        <v>1150</v>
      </c>
      <c r="K77" s="108"/>
      <c r="L77" s="108"/>
      <c r="M77" s="108"/>
      <c r="N77" s="108"/>
      <c r="O77" s="108"/>
      <c r="P77" s="109"/>
      <c r="Q77" s="109"/>
      <c r="R77" s="109"/>
      <c r="S77" s="109"/>
      <c r="T77" s="109"/>
      <c r="U77" s="109"/>
      <c r="V77" s="109"/>
      <c r="W77" s="109"/>
      <c r="X77" s="109"/>
      <c r="Y77" s="109"/>
      <c r="Z77" s="109"/>
      <c r="AA77" s="109"/>
      <c r="AB77" s="109"/>
      <c r="AC77" s="109"/>
      <c r="AD77" s="109"/>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9"/>
      <c r="DQ77" s="79"/>
    </row>
    <row r="78" spans="1:126" s="75" customFormat="1" ht="3" customHeight="1">
      <c r="A78" s="76"/>
      <c r="B78" s="122"/>
      <c r="C78" s="122"/>
      <c r="D78" s="117"/>
      <c r="E78" s="117"/>
      <c r="F78" s="107"/>
      <c r="G78" s="115"/>
      <c r="H78" s="124"/>
      <c r="I78" s="115"/>
      <c r="J78" s="115"/>
      <c r="K78" s="108"/>
      <c r="L78" s="108"/>
      <c r="M78" s="108"/>
      <c r="N78" s="108"/>
      <c r="O78" s="108"/>
      <c r="P78" s="109"/>
      <c r="Q78" s="109"/>
      <c r="R78" s="109"/>
      <c r="S78" s="109"/>
      <c r="T78" s="109"/>
      <c r="U78" s="109"/>
      <c r="V78" s="109"/>
      <c r="W78" s="109"/>
      <c r="X78" s="109"/>
      <c r="Y78" s="109"/>
      <c r="Z78" s="109"/>
      <c r="AA78" s="109"/>
      <c r="AB78" s="109"/>
      <c r="AC78" s="109"/>
      <c r="AD78" s="109"/>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9"/>
      <c r="DQ78" s="79"/>
    </row>
    <row r="79" spans="1:126" s="75" customFormat="1" ht="15.4">
      <c r="A79" s="76"/>
      <c r="B79" s="122" t="s">
        <v>87</v>
      </c>
      <c r="C79" s="122"/>
      <c r="D79" s="129" t="s">
        <v>208</v>
      </c>
      <c r="E79" s="129"/>
      <c r="F79" s="106" t="s">
        <v>271</v>
      </c>
      <c r="G79" s="115" t="s">
        <v>6</v>
      </c>
      <c r="H79" s="124" t="s">
        <v>210</v>
      </c>
      <c r="I79" s="115"/>
      <c r="J79" s="118"/>
      <c r="K79" s="108"/>
      <c r="L79" s="108"/>
      <c r="M79" s="108"/>
      <c r="N79" s="108"/>
      <c r="O79" s="108"/>
      <c r="P79" s="109"/>
      <c r="Q79" s="109"/>
      <c r="R79" s="109"/>
      <c r="S79" s="109"/>
      <c r="T79" s="109"/>
      <c r="U79" s="109"/>
      <c r="V79" s="109"/>
      <c r="W79" s="109"/>
      <c r="X79" s="109"/>
      <c r="Y79" s="109"/>
      <c r="Z79" s="109"/>
      <c r="AA79" s="109"/>
      <c r="AB79" s="109"/>
      <c r="AC79" s="109"/>
      <c r="AD79" s="109"/>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9"/>
      <c r="DQ79" s="79"/>
    </row>
    <row r="80" spans="1:126" s="73" customFormat="1" ht="3" customHeight="1">
      <c r="A80" s="76"/>
      <c r="B80" s="122"/>
      <c r="C80" s="122"/>
      <c r="D80" s="129"/>
      <c r="E80" s="129"/>
      <c r="F80" s="106"/>
      <c r="G80" s="106"/>
      <c r="H80" s="106"/>
      <c r="I80" s="106"/>
      <c r="J80" s="106"/>
      <c r="K80" s="109"/>
      <c r="L80" s="109"/>
      <c r="M80" s="109"/>
      <c r="N80" s="109"/>
      <c r="O80" s="108"/>
      <c r="P80" s="109"/>
      <c r="Q80" s="109"/>
      <c r="R80" s="109"/>
      <c r="S80" s="109"/>
      <c r="T80" s="109"/>
      <c r="U80" s="109"/>
      <c r="V80" s="109"/>
      <c r="W80" s="109"/>
      <c r="X80" s="109"/>
      <c r="Y80" s="109"/>
      <c r="Z80" s="109"/>
      <c r="AA80" s="109"/>
      <c r="AB80" s="109"/>
      <c r="AC80" s="109"/>
      <c r="AD80" s="109"/>
      <c r="DP80" s="79"/>
      <c r="DQ80" s="79"/>
    </row>
    <row r="81" spans="1:121" s="73" customFormat="1" ht="13.9">
      <c r="A81" s="76"/>
      <c r="B81" s="122" t="s">
        <v>191</v>
      </c>
      <c r="C81" s="122"/>
      <c r="D81" s="129" t="s">
        <v>192</v>
      </c>
      <c r="E81" s="129"/>
      <c r="F81" s="106" t="s">
        <v>271</v>
      </c>
      <c r="G81" s="124" t="s">
        <v>6</v>
      </c>
      <c r="H81" s="124" t="s">
        <v>266</v>
      </c>
      <c r="I81" s="124"/>
      <c r="J81" s="118"/>
      <c r="K81" s="109"/>
      <c r="L81" s="109"/>
      <c r="M81" s="109"/>
      <c r="N81" s="109"/>
      <c r="O81" s="108"/>
      <c r="P81" s="109"/>
      <c r="Q81" s="109"/>
      <c r="R81" s="109"/>
      <c r="S81" s="109"/>
      <c r="T81" s="109"/>
      <c r="U81" s="109"/>
      <c r="V81" s="109"/>
      <c r="W81" s="109"/>
      <c r="X81" s="109"/>
      <c r="Y81" s="109"/>
      <c r="Z81" s="109"/>
      <c r="AA81" s="109"/>
      <c r="AB81" s="109"/>
      <c r="AC81" s="109"/>
      <c r="AD81" s="109"/>
      <c r="DP81" s="79"/>
      <c r="DQ81" s="79"/>
    </row>
    <row r="82" spans="1:121" s="73" customFormat="1" ht="3" customHeight="1">
      <c r="A82" s="76"/>
      <c r="B82" s="122"/>
      <c r="C82" s="122"/>
      <c r="D82" s="129"/>
      <c r="E82" s="129"/>
      <c r="F82" s="188"/>
      <c r="G82" s="125"/>
      <c r="H82" s="125"/>
      <c r="I82" s="125"/>
      <c r="J82" s="106"/>
      <c r="K82" s="109"/>
      <c r="L82" s="109"/>
      <c r="M82" s="109"/>
      <c r="N82" s="109"/>
      <c r="O82" s="108"/>
      <c r="P82" s="109"/>
      <c r="Q82" s="109"/>
      <c r="R82" s="109"/>
      <c r="S82" s="109"/>
      <c r="T82" s="109"/>
      <c r="U82" s="109"/>
      <c r="V82" s="109"/>
      <c r="W82" s="109"/>
      <c r="X82" s="109"/>
      <c r="Y82" s="109"/>
      <c r="Z82" s="109"/>
      <c r="AA82" s="109"/>
      <c r="AB82" s="109"/>
      <c r="AC82" s="109"/>
      <c r="AD82" s="109"/>
      <c r="DP82" s="79"/>
      <c r="DQ82" s="79"/>
    </row>
    <row r="83" spans="1:121" s="75" customFormat="1" ht="13.9">
      <c r="A83" s="97"/>
      <c r="B83" s="122" t="s">
        <v>202</v>
      </c>
      <c r="C83" s="122"/>
      <c r="D83" s="129" t="s">
        <v>201</v>
      </c>
      <c r="E83" s="129"/>
      <c r="F83" s="106" t="s">
        <v>271</v>
      </c>
      <c r="G83" s="124" t="s">
        <v>6</v>
      </c>
      <c r="H83" s="124" t="s">
        <v>210</v>
      </c>
      <c r="I83" s="124"/>
      <c r="J83" s="118"/>
      <c r="K83" s="108"/>
      <c r="L83" s="108"/>
      <c r="M83" s="108"/>
      <c r="N83" s="108"/>
      <c r="O83" s="108"/>
      <c r="P83" s="108"/>
      <c r="Q83" s="108"/>
      <c r="R83" s="108"/>
      <c r="S83" s="108"/>
      <c r="T83" s="108"/>
      <c r="U83" s="108"/>
      <c r="V83" s="108"/>
      <c r="W83" s="108"/>
      <c r="X83" s="108"/>
      <c r="Y83" s="108"/>
      <c r="Z83" s="108"/>
      <c r="AA83" s="108"/>
      <c r="AB83" s="108"/>
      <c r="AC83" s="108"/>
      <c r="AD83" s="108"/>
      <c r="DP83" s="207"/>
      <c r="DQ83" s="207"/>
    </row>
    <row r="84" spans="1:121" s="73" customFormat="1" ht="3" customHeight="1">
      <c r="A84" s="76"/>
      <c r="B84" s="122"/>
      <c r="C84" s="122"/>
      <c r="D84" s="129"/>
      <c r="E84" s="129"/>
      <c r="F84" s="106"/>
      <c r="G84" s="106"/>
      <c r="H84" s="106"/>
      <c r="I84" s="106"/>
      <c r="J84" s="106"/>
      <c r="K84" s="109"/>
      <c r="L84" s="109"/>
      <c r="M84" s="109"/>
      <c r="N84" s="109"/>
      <c r="O84" s="108"/>
      <c r="P84" s="109"/>
      <c r="Q84" s="109"/>
      <c r="R84" s="109"/>
      <c r="S84" s="109"/>
      <c r="T84" s="109"/>
      <c r="U84" s="109"/>
      <c r="V84" s="109"/>
      <c r="W84" s="109"/>
      <c r="X84" s="109"/>
      <c r="Y84" s="109"/>
      <c r="Z84" s="109"/>
      <c r="AA84" s="109"/>
      <c r="AB84" s="109"/>
      <c r="AC84" s="109"/>
      <c r="AD84" s="109"/>
      <c r="DP84" s="79"/>
      <c r="DQ84" s="79"/>
    </row>
    <row r="85" spans="1:121" s="73" customFormat="1" ht="13.9">
      <c r="A85" s="76"/>
      <c r="B85" s="122" t="s">
        <v>193</v>
      </c>
      <c r="C85" s="122"/>
      <c r="D85" s="129" t="s">
        <v>194</v>
      </c>
      <c r="E85" s="129"/>
      <c r="F85" s="129"/>
      <c r="G85" s="124" t="s">
        <v>13</v>
      </c>
      <c r="H85" s="124" t="s">
        <v>267</v>
      </c>
      <c r="I85" s="124"/>
      <c r="J85" s="115">
        <v>15</v>
      </c>
      <c r="K85" s="109"/>
      <c r="L85" s="109"/>
      <c r="M85" s="109"/>
      <c r="N85" s="109"/>
      <c r="O85" s="108"/>
      <c r="P85" s="109"/>
      <c r="Q85" s="109"/>
      <c r="R85" s="109"/>
      <c r="S85" s="109"/>
      <c r="T85" s="109"/>
      <c r="U85" s="109"/>
      <c r="V85" s="109"/>
      <c r="W85" s="109"/>
      <c r="X85" s="109"/>
      <c r="Y85" s="109"/>
      <c r="Z85" s="109"/>
      <c r="AA85" s="109"/>
      <c r="AB85" s="109"/>
      <c r="AC85" s="109"/>
      <c r="AD85" s="109"/>
      <c r="DP85" s="79"/>
      <c r="DQ85" s="79"/>
    </row>
    <row r="86" spans="1:121" s="73" customFormat="1" ht="3" customHeight="1">
      <c r="A86" s="76"/>
      <c r="B86" s="122"/>
      <c r="C86" s="122"/>
      <c r="D86" s="129"/>
      <c r="E86" s="129"/>
      <c r="F86" s="106"/>
      <c r="G86" s="106"/>
      <c r="H86" s="106"/>
      <c r="I86" s="106"/>
      <c r="J86" s="106"/>
      <c r="K86" s="109"/>
      <c r="L86" s="109"/>
      <c r="M86" s="109"/>
      <c r="N86" s="109"/>
      <c r="O86" s="108"/>
      <c r="P86" s="109"/>
      <c r="Q86" s="109"/>
      <c r="R86" s="109"/>
      <c r="S86" s="109"/>
      <c r="T86" s="109"/>
      <c r="U86" s="109"/>
      <c r="V86" s="109"/>
      <c r="W86" s="109"/>
      <c r="X86" s="109"/>
      <c r="Y86" s="109"/>
      <c r="Z86" s="109"/>
      <c r="AA86" s="109"/>
      <c r="AB86" s="109"/>
      <c r="AC86" s="109"/>
      <c r="AD86" s="109"/>
      <c r="DP86" s="79"/>
      <c r="DQ86" s="79"/>
    </row>
    <row r="87" spans="1:121" s="73" customFormat="1" ht="15.4">
      <c r="A87" s="76"/>
      <c r="B87" s="122" t="s">
        <v>94</v>
      </c>
      <c r="C87" s="122"/>
      <c r="D87" s="116" t="s">
        <v>93</v>
      </c>
      <c r="E87" s="116"/>
      <c r="F87" s="109" t="s">
        <v>394</v>
      </c>
      <c r="G87" s="225" t="s">
        <v>13</v>
      </c>
      <c r="H87" s="172" t="s">
        <v>5</v>
      </c>
      <c r="I87" s="172"/>
      <c r="J87" s="225">
        <v>10</v>
      </c>
      <c r="K87" s="109"/>
      <c r="L87" s="109"/>
      <c r="M87" s="109"/>
      <c r="N87" s="109"/>
      <c r="O87" s="108"/>
      <c r="P87" s="109"/>
      <c r="Q87" s="109"/>
      <c r="R87" s="109"/>
      <c r="S87" s="109"/>
      <c r="T87" s="109"/>
      <c r="U87" s="109"/>
      <c r="V87" s="109"/>
      <c r="W87" s="109"/>
      <c r="X87" s="109"/>
      <c r="Y87" s="109"/>
      <c r="Z87" s="109"/>
      <c r="AA87" s="109"/>
      <c r="AB87" s="109"/>
      <c r="AC87" s="109"/>
      <c r="AD87" s="109"/>
      <c r="DP87" s="79"/>
      <c r="DQ87" s="79"/>
    </row>
    <row r="88" spans="1:121" s="73" customFormat="1" ht="3" customHeight="1">
      <c r="A88" s="76"/>
      <c r="B88" s="122"/>
      <c r="C88" s="122"/>
      <c r="D88" s="116"/>
      <c r="E88" s="116"/>
      <c r="F88" s="106"/>
      <c r="G88" s="115"/>
      <c r="H88" s="124"/>
      <c r="I88" s="124"/>
      <c r="J88" s="109"/>
      <c r="K88" s="109"/>
      <c r="L88" s="109"/>
      <c r="M88" s="109"/>
      <c r="N88" s="109"/>
      <c r="O88" s="108"/>
      <c r="P88" s="109"/>
      <c r="Q88" s="109"/>
      <c r="R88" s="109"/>
      <c r="S88" s="109"/>
      <c r="T88" s="109"/>
      <c r="U88" s="109"/>
      <c r="V88" s="109"/>
      <c r="W88" s="109"/>
      <c r="X88" s="109"/>
      <c r="Y88" s="109"/>
      <c r="Z88" s="109"/>
      <c r="AA88" s="109"/>
      <c r="AB88" s="109"/>
      <c r="AC88" s="109"/>
      <c r="AD88" s="109"/>
      <c r="DP88" s="79"/>
      <c r="DQ88" s="79"/>
    </row>
    <row r="89" spans="1:121" s="73" customFormat="1">
      <c r="A89" s="76"/>
      <c r="B89" s="230" t="s">
        <v>244</v>
      </c>
      <c r="C89" s="122"/>
      <c r="D89" s="116"/>
      <c r="E89" s="116"/>
      <c r="F89" s="106"/>
      <c r="G89" s="115"/>
      <c r="H89" s="124"/>
      <c r="I89" s="124"/>
      <c r="J89" s="109"/>
      <c r="K89" s="109"/>
      <c r="L89" s="109"/>
      <c r="M89" s="109"/>
      <c r="N89" s="109"/>
      <c r="O89" s="108"/>
      <c r="P89" s="109"/>
      <c r="Q89" s="109"/>
      <c r="R89" s="109"/>
      <c r="S89" s="109"/>
      <c r="T89" s="109"/>
      <c r="U89" s="109"/>
      <c r="V89" s="109"/>
      <c r="W89" s="109"/>
      <c r="X89" s="109"/>
      <c r="Y89" s="109"/>
      <c r="Z89" s="109"/>
      <c r="AA89" s="109"/>
      <c r="AB89" s="109"/>
      <c r="AC89" s="109"/>
      <c r="AD89" s="109"/>
      <c r="DP89" s="79"/>
      <c r="DQ89" s="79"/>
    </row>
    <row r="90" spans="1:121" s="73" customFormat="1" ht="3" customHeight="1">
      <c r="A90" s="76"/>
      <c r="B90" s="122"/>
      <c r="C90" s="122"/>
      <c r="D90" s="116"/>
      <c r="E90" s="116"/>
      <c r="F90" s="106"/>
      <c r="G90" s="115"/>
      <c r="H90" s="124"/>
      <c r="I90" s="124"/>
      <c r="J90" s="109"/>
      <c r="K90" s="109"/>
      <c r="L90" s="109"/>
      <c r="M90" s="109"/>
      <c r="N90" s="109"/>
      <c r="O90" s="108"/>
      <c r="P90" s="109"/>
      <c r="Q90" s="109"/>
      <c r="R90" s="109"/>
      <c r="S90" s="109"/>
      <c r="T90" s="109"/>
      <c r="U90" s="109"/>
      <c r="V90" s="109"/>
      <c r="W90" s="109"/>
      <c r="X90" s="109"/>
      <c r="Y90" s="109"/>
      <c r="Z90" s="109"/>
      <c r="AA90" s="109"/>
      <c r="AB90" s="109"/>
      <c r="AC90" s="109"/>
      <c r="AD90" s="109"/>
      <c r="DP90" s="79"/>
      <c r="DQ90" s="79"/>
    </row>
    <row r="91" spans="1:121" s="75" customFormat="1" ht="15.4">
      <c r="A91" s="76"/>
      <c r="B91" s="231" t="s">
        <v>81</v>
      </c>
      <c r="C91" s="122"/>
      <c r="D91" s="117" t="s">
        <v>204</v>
      </c>
      <c r="E91" s="117"/>
      <c r="F91" s="117" t="s">
        <v>390</v>
      </c>
      <c r="G91" s="115" t="s">
        <v>13</v>
      </c>
      <c r="H91" s="115" t="s">
        <v>49</v>
      </c>
      <c r="I91" s="115"/>
      <c r="J91" s="115">
        <v>0.05</v>
      </c>
      <c r="K91" s="108"/>
      <c r="L91" s="108"/>
      <c r="M91" s="108"/>
      <c r="N91" s="108"/>
      <c r="O91" s="108"/>
      <c r="P91" s="109"/>
      <c r="Q91" s="109"/>
      <c r="R91" s="109"/>
      <c r="S91" s="109"/>
      <c r="T91" s="109"/>
      <c r="U91" s="109"/>
      <c r="V91" s="109"/>
      <c r="W91" s="109"/>
      <c r="X91" s="109"/>
      <c r="Y91" s="109"/>
      <c r="Z91" s="109"/>
      <c r="AA91" s="109"/>
      <c r="AB91" s="109"/>
      <c r="AC91" s="109"/>
      <c r="AD91" s="109"/>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9"/>
      <c r="DQ91" s="79"/>
    </row>
    <row r="92" spans="1:121" s="73" customFormat="1" ht="3" customHeight="1">
      <c r="A92" s="76"/>
      <c r="B92" s="231"/>
      <c r="C92" s="122"/>
      <c r="D92" s="116"/>
      <c r="E92" s="116"/>
      <c r="F92" s="106"/>
      <c r="G92" s="115"/>
      <c r="H92" s="124"/>
      <c r="I92" s="124"/>
      <c r="J92" s="109"/>
      <c r="K92" s="109"/>
      <c r="L92" s="109"/>
      <c r="M92" s="109"/>
      <c r="N92" s="109"/>
      <c r="O92" s="108"/>
      <c r="P92" s="109"/>
      <c r="Q92" s="109"/>
      <c r="R92" s="109"/>
      <c r="S92" s="109"/>
      <c r="T92" s="109"/>
      <c r="U92" s="109"/>
      <c r="V92" s="109"/>
      <c r="W92" s="109"/>
      <c r="X92" s="109"/>
      <c r="Y92" s="109"/>
      <c r="Z92" s="109"/>
      <c r="AA92" s="109"/>
      <c r="AB92" s="109"/>
      <c r="AC92" s="109"/>
      <c r="AD92" s="109"/>
      <c r="DP92" s="79"/>
      <c r="DQ92" s="79"/>
    </row>
    <row r="93" spans="1:121" s="73" customFormat="1" ht="24.75">
      <c r="A93" s="76"/>
      <c r="B93" s="231" t="s">
        <v>363</v>
      </c>
      <c r="C93" s="122"/>
      <c r="D93" s="116" t="s">
        <v>245</v>
      </c>
      <c r="E93" s="116"/>
      <c r="F93" s="226" t="s">
        <v>331</v>
      </c>
      <c r="G93" s="115" t="s">
        <v>6</v>
      </c>
      <c r="H93" s="124" t="s">
        <v>10</v>
      </c>
      <c r="I93" s="124"/>
      <c r="J93" s="228"/>
      <c r="K93" s="109"/>
      <c r="L93" s="109"/>
      <c r="M93" s="109"/>
      <c r="N93" s="109"/>
      <c r="O93" s="108"/>
      <c r="P93" s="109"/>
      <c r="Q93" s="109"/>
      <c r="R93" s="109"/>
      <c r="S93" s="109"/>
      <c r="T93" s="109"/>
      <c r="U93" s="109"/>
      <c r="V93" s="109"/>
      <c r="W93" s="109"/>
      <c r="X93" s="109"/>
      <c r="Y93" s="109"/>
      <c r="Z93" s="109"/>
      <c r="AA93" s="109"/>
      <c r="AB93" s="109"/>
      <c r="AC93" s="109"/>
      <c r="AD93" s="109"/>
      <c r="DP93" s="79"/>
      <c r="DQ93" s="79"/>
    </row>
    <row r="94" spans="1:121" s="73" customFormat="1" ht="3" customHeight="1">
      <c r="A94" s="76"/>
      <c r="B94" s="231"/>
      <c r="C94" s="122"/>
      <c r="D94" s="116"/>
      <c r="E94" s="116"/>
      <c r="F94" s="106"/>
      <c r="G94" s="115"/>
      <c r="H94" s="124"/>
      <c r="I94" s="124"/>
      <c r="J94" s="109"/>
      <c r="K94" s="109"/>
      <c r="L94" s="109"/>
      <c r="M94" s="109"/>
      <c r="N94" s="109"/>
      <c r="O94" s="108"/>
      <c r="P94" s="109"/>
      <c r="Q94" s="109"/>
      <c r="R94" s="109"/>
      <c r="S94" s="109"/>
      <c r="T94" s="109"/>
      <c r="U94" s="109"/>
      <c r="V94" s="109"/>
      <c r="W94" s="109"/>
      <c r="X94" s="109"/>
      <c r="Y94" s="109"/>
      <c r="Z94" s="109"/>
      <c r="AA94" s="109"/>
      <c r="AB94" s="109"/>
      <c r="AC94" s="109"/>
      <c r="AD94" s="109"/>
      <c r="DP94" s="79"/>
      <c r="DQ94" s="79"/>
    </row>
    <row r="95" spans="1:121" s="73" customFormat="1" ht="24.75">
      <c r="A95" s="76"/>
      <c r="B95" s="231" t="s">
        <v>246</v>
      </c>
      <c r="C95" s="122"/>
      <c r="D95" s="122" t="s">
        <v>249</v>
      </c>
      <c r="E95" s="122"/>
      <c r="F95" s="106"/>
      <c r="G95" s="115" t="s">
        <v>6</v>
      </c>
      <c r="H95" s="124" t="s">
        <v>100</v>
      </c>
      <c r="I95" s="124"/>
      <c r="J95" s="228"/>
      <c r="K95" s="109"/>
      <c r="L95" s="109"/>
      <c r="M95" s="109"/>
      <c r="N95" s="109"/>
      <c r="O95" s="108"/>
      <c r="P95" s="109"/>
      <c r="Q95" s="109"/>
      <c r="R95" s="109"/>
      <c r="S95" s="109"/>
      <c r="T95" s="109"/>
      <c r="U95" s="109"/>
      <c r="V95" s="109"/>
      <c r="W95" s="109"/>
      <c r="X95" s="109"/>
      <c r="Y95" s="109"/>
      <c r="Z95" s="109"/>
      <c r="AA95" s="109"/>
      <c r="AB95" s="109"/>
      <c r="AC95" s="109"/>
      <c r="AD95" s="109"/>
      <c r="DP95" s="79"/>
      <c r="DQ95" s="79"/>
    </row>
    <row r="96" spans="1:121" s="73" customFormat="1" ht="3" customHeight="1">
      <c r="A96" s="76"/>
      <c r="B96" s="231"/>
      <c r="C96" s="122"/>
      <c r="D96" s="122"/>
      <c r="E96" s="122"/>
      <c r="F96" s="106"/>
      <c r="G96" s="115"/>
      <c r="H96" s="124"/>
      <c r="I96" s="124"/>
      <c r="J96" s="109"/>
      <c r="K96" s="109"/>
      <c r="L96" s="109"/>
      <c r="M96" s="109"/>
      <c r="N96" s="109"/>
      <c r="O96" s="108"/>
      <c r="P96" s="109"/>
      <c r="Q96" s="109"/>
      <c r="R96" s="109"/>
      <c r="S96" s="109"/>
      <c r="T96" s="109"/>
      <c r="U96" s="109"/>
      <c r="V96" s="109"/>
      <c r="W96" s="109"/>
      <c r="X96" s="109"/>
      <c r="Y96" s="109"/>
      <c r="Z96" s="109"/>
      <c r="AA96" s="109"/>
      <c r="AB96" s="109"/>
      <c r="AC96" s="109"/>
      <c r="AD96" s="109"/>
      <c r="DP96" s="79"/>
      <c r="DQ96" s="79"/>
    </row>
    <row r="97" spans="1:121" s="73" customFormat="1" ht="24.75">
      <c r="A97" s="76"/>
      <c r="B97" s="231" t="s">
        <v>247</v>
      </c>
      <c r="C97" s="122"/>
      <c r="D97" s="122" t="s">
        <v>250</v>
      </c>
      <c r="E97" s="122"/>
      <c r="F97" s="106"/>
      <c r="G97" s="115" t="s">
        <v>6</v>
      </c>
      <c r="H97" s="124" t="s">
        <v>100</v>
      </c>
      <c r="I97" s="124"/>
      <c r="J97" s="228"/>
      <c r="K97" s="109"/>
      <c r="L97" s="109"/>
      <c r="M97" s="109"/>
      <c r="N97" s="109"/>
      <c r="O97" s="108"/>
      <c r="P97" s="109"/>
      <c r="Q97" s="109"/>
      <c r="R97" s="109"/>
      <c r="S97" s="109"/>
      <c r="T97" s="109"/>
      <c r="U97" s="109"/>
      <c r="V97" s="109"/>
      <c r="W97" s="109"/>
      <c r="X97" s="109"/>
      <c r="Y97" s="109"/>
      <c r="Z97" s="109"/>
      <c r="AA97" s="109"/>
      <c r="AB97" s="109"/>
      <c r="AC97" s="109"/>
      <c r="AD97" s="109"/>
      <c r="DP97" s="79"/>
      <c r="DQ97" s="79"/>
    </row>
    <row r="98" spans="1:121" s="73" customFormat="1" ht="3" customHeight="1">
      <c r="A98" s="76"/>
      <c r="B98" s="231"/>
      <c r="C98" s="116"/>
      <c r="D98" s="106"/>
      <c r="E98" s="106"/>
      <c r="F98" s="106"/>
      <c r="G98" s="115"/>
      <c r="H98" s="124"/>
      <c r="I98" s="115"/>
      <c r="J98" s="106"/>
      <c r="K98" s="109"/>
      <c r="L98" s="109"/>
      <c r="M98" s="109"/>
      <c r="N98" s="109"/>
      <c r="O98" s="108"/>
      <c r="P98" s="109"/>
      <c r="Q98" s="109"/>
      <c r="R98" s="109"/>
      <c r="S98" s="109"/>
      <c r="T98" s="109"/>
      <c r="U98" s="109"/>
      <c r="V98" s="109"/>
      <c r="W98" s="109"/>
      <c r="X98" s="109"/>
      <c r="Y98" s="109"/>
      <c r="Z98" s="109"/>
      <c r="AA98" s="109"/>
      <c r="AB98" s="109"/>
      <c r="AC98" s="109"/>
      <c r="AD98" s="109"/>
      <c r="DP98" s="79"/>
      <c r="DQ98" s="79"/>
    </row>
    <row r="99" spans="1:121" s="73" customFormat="1" ht="24.75">
      <c r="A99" s="76"/>
      <c r="B99" s="231" t="s">
        <v>248</v>
      </c>
      <c r="C99" s="122"/>
      <c r="D99" s="116" t="s">
        <v>251</v>
      </c>
      <c r="E99" s="116"/>
      <c r="F99" s="106" t="s">
        <v>254</v>
      </c>
      <c r="G99" s="115" t="s">
        <v>8</v>
      </c>
      <c r="H99" s="124" t="s">
        <v>100</v>
      </c>
      <c r="I99" s="124"/>
      <c r="J99" s="170" t="str">
        <f>IF(ISNUMBER(DT50bio_soil_gr), IF(DT50bio_soil_gr=0,0,LN(2)/DT50bio_soil_gr),"??")</f>
        <v>??</v>
      </c>
      <c r="K99" s="189"/>
      <c r="L99" s="109"/>
      <c r="M99" s="109"/>
      <c r="N99" s="109"/>
      <c r="O99" s="108"/>
      <c r="P99" s="109"/>
      <c r="Q99" s="109"/>
      <c r="R99" s="109"/>
      <c r="S99" s="109"/>
      <c r="T99" s="109"/>
      <c r="U99" s="109"/>
      <c r="V99" s="109"/>
      <c r="W99" s="109"/>
      <c r="X99" s="109"/>
      <c r="Y99" s="109"/>
      <c r="Z99" s="109"/>
      <c r="AA99" s="109"/>
      <c r="AB99" s="109"/>
      <c r="AC99" s="109"/>
      <c r="AD99" s="109"/>
      <c r="DP99" s="79"/>
      <c r="DQ99" s="79"/>
    </row>
    <row r="100" spans="1:121" s="73" customFormat="1" ht="3" customHeight="1">
      <c r="A100" s="76"/>
      <c r="B100" s="231"/>
      <c r="C100" s="122"/>
      <c r="D100" s="116"/>
      <c r="E100" s="116"/>
      <c r="F100" s="106"/>
      <c r="G100" s="115"/>
      <c r="H100" s="124"/>
      <c r="I100" s="124"/>
      <c r="J100" s="128"/>
      <c r="K100" s="109"/>
      <c r="L100" s="109"/>
      <c r="M100" s="109"/>
      <c r="N100" s="109"/>
      <c r="O100" s="108"/>
      <c r="P100" s="109"/>
      <c r="Q100" s="109"/>
      <c r="R100" s="109"/>
      <c r="S100" s="109"/>
      <c r="T100" s="109"/>
      <c r="U100" s="109"/>
      <c r="V100" s="109"/>
      <c r="W100" s="109"/>
      <c r="X100" s="109"/>
      <c r="Y100" s="109"/>
      <c r="Z100" s="109"/>
      <c r="AA100" s="109"/>
      <c r="AB100" s="109"/>
      <c r="AC100" s="109"/>
      <c r="AD100" s="109"/>
      <c r="DP100" s="79"/>
      <c r="DQ100" s="79"/>
    </row>
    <row r="101" spans="1:121" ht="13.9">
      <c r="B101" s="231" t="s">
        <v>253</v>
      </c>
      <c r="C101" s="116"/>
      <c r="D101" s="107" t="s">
        <v>252</v>
      </c>
      <c r="E101" s="107"/>
      <c r="F101" s="106" t="s">
        <v>332</v>
      </c>
      <c r="G101" s="115" t="s">
        <v>8</v>
      </c>
      <c r="H101" s="124" t="s">
        <v>100</v>
      </c>
      <c r="I101" s="124"/>
      <c r="J101" s="170" t="str">
        <f>IF(AND(ISNUMBER(kvolat_gr),ISNUMBER(kleach_gr),ISNUMBER(kdeg_gr)),kvolat_gr+kleach_gr+kdeg_gr,"??")</f>
        <v>??</v>
      </c>
      <c r="K101" s="109"/>
      <c r="L101" s="109"/>
      <c r="M101" s="109"/>
      <c r="N101" s="109"/>
      <c r="O101" s="108"/>
      <c r="P101" s="109"/>
      <c r="Q101" s="109"/>
      <c r="R101" s="109"/>
      <c r="S101" s="109"/>
      <c r="T101" s="109"/>
      <c r="U101" s="109"/>
      <c r="V101" s="109"/>
      <c r="W101" s="109"/>
      <c r="X101" s="109"/>
      <c r="Y101" s="109"/>
      <c r="Z101" s="109"/>
      <c r="AA101" s="109"/>
      <c r="AB101" s="109"/>
      <c r="AC101" s="109"/>
      <c r="AD101" s="109"/>
    </row>
    <row r="102" spans="1:121" ht="3" customHeight="1">
      <c r="B102" s="231"/>
      <c r="C102" s="116"/>
      <c r="D102" s="107"/>
      <c r="E102" s="107"/>
      <c r="F102" s="106"/>
      <c r="G102" s="115"/>
      <c r="H102" s="124"/>
      <c r="I102" s="124"/>
      <c r="J102" s="128"/>
      <c r="K102" s="109"/>
      <c r="L102" s="109"/>
      <c r="M102" s="109"/>
      <c r="N102" s="109"/>
      <c r="O102" s="108"/>
      <c r="P102" s="109"/>
      <c r="Q102" s="109"/>
      <c r="R102" s="109"/>
      <c r="S102" s="109"/>
      <c r="T102" s="109"/>
      <c r="U102" s="109"/>
      <c r="V102" s="109"/>
      <c r="W102" s="109"/>
      <c r="X102" s="109"/>
      <c r="Y102" s="109"/>
      <c r="Z102" s="109"/>
      <c r="AA102" s="109"/>
      <c r="AB102" s="109"/>
      <c r="AC102" s="109"/>
      <c r="AD102" s="109"/>
    </row>
    <row r="103" spans="1:121" s="75" customFormat="1" ht="15.4">
      <c r="A103" s="76"/>
      <c r="B103" s="231" t="s">
        <v>79</v>
      </c>
      <c r="C103" s="116"/>
      <c r="D103" s="107" t="s">
        <v>47</v>
      </c>
      <c r="E103" s="107"/>
      <c r="F103" s="117" t="s">
        <v>395</v>
      </c>
      <c r="G103" s="115" t="s">
        <v>13</v>
      </c>
      <c r="H103" s="124" t="s">
        <v>78</v>
      </c>
      <c r="I103" s="124"/>
      <c r="J103" s="124">
        <v>170</v>
      </c>
      <c r="K103" s="108"/>
      <c r="L103" s="108"/>
      <c r="M103" s="108"/>
      <c r="N103" s="108"/>
      <c r="O103" s="108"/>
      <c r="P103" s="109"/>
      <c r="Q103" s="109"/>
      <c r="R103" s="109"/>
      <c r="S103" s="109"/>
      <c r="T103" s="109"/>
      <c r="U103" s="109"/>
      <c r="V103" s="109"/>
      <c r="W103" s="109"/>
      <c r="X103" s="109"/>
      <c r="Y103" s="109"/>
      <c r="Z103" s="109"/>
      <c r="AA103" s="109"/>
      <c r="AB103" s="109"/>
      <c r="AC103" s="109"/>
      <c r="AD103" s="109"/>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9"/>
      <c r="DQ103" s="79"/>
    </row>
    <row r="104" spans="1:121" s="75" customFormat="1">
      <c r="A104" s="76"/>
      <c r="B104" s="122"/>
      <c r="C104" s="116"/>
      <c r="D104" s="107"/>
      <c r="E104" s="107"/>
      <c r="F104" s="117"/>
      <c r="G104" s="115"/>
      <c r="H104" s="124"/>
      <c r="I104" s="124"/>
      <c r="J104" s="124"/>
      <c r="K104" s="108"/>
      <c r="L104" s="108"/>
      <c r="M104" s="108"/>
      <c r="N104" s="108"/>
      <c r="O104" s="108"/>
      <c r="P104" s="109"/>
      <c r="Q104" s="109"/>
      <c r="R104" s="109"/>
      <c r="S104" s="109"/>
      <c r="T104" s="109"/>
      <c r="U104" s="109"/>
      <c r="V104" s="109"/>
      <c r="W104" s="109"/>
      <c r="X104" s="109"/>
      <c r="Y104" s="109"/>
      <c r="Z104" s="109"/>
      <c r="AA104" s="109"/>
      <c r="AB104" s="109"/>
      <c r="AC104" s="109"/>
      <c r="AD104" s="109"/>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9"/>
      <c r="DQ104" s="79"/>
    </row>
    <row r="105" spans="1:121" s="75" customFormat="1">
      <c r="A105" s="76"/>
      <c r="B105" s="230" t="s">
        <v>255</v>
      </c>
      <c r="C105" s="116"/>
      <c r="D105" s="107"/>
      <c r="E105" s="107"/>
      <c r="F105" s="107"/>
      <c r="G105" s="115"/>
      <c r="H105" s="124"/>
      <c r="I105" s="124"/>
      <c r="J105" s="124"/>
      <c r="K105" s="108"/>
      <c r="L105" s="108"/>
      <c r="M105" s="108"/>
      <c r="N105" s="108"/>
      <c r="O105" s="108"/>
      <c r="P105" s="109"/>
      <c r="Q105" s="109"/>
      <c r="R105" s="109"/>
      <c r="S105" s="109"/>
      <c r="T105" s="109"/>
      <c r="U105" s="109"/>
      <c r="V105" s="109"/>
      <c r="W105" s="109"/>
      <c r="X105" s="109"/>
      <c r="Y105" s="109"/>
      <c r="Z105" s="109"/>
      <c r="AA105" s="109"/>
      <c r="AB105" s="109"/>
      <c r="AC105" s="109"/>
      <c r="AD105" s="109"/>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9"/>
      <c r="DQ105" s="79"/>
    </row>
    <row r="106" spans="1:121" s="75" customFormat="1" ht="3" customHeight="1">
      <c r="A106" s="76"/>
      <c r="B106" s="122"/>
      <c r="C106" s="116"/>
      <c r="D106" s="107"/>
      <c r="E106" s="107"/>
      <c r="F106" s="107"/>
      <c r="G106" s="115"/>
      <c r="H106" s="124"/>
      <c r="I106" s="124"/>
      <c r="J106" s="124"/>
      <c r="K106" s="108"/>
      <c r="L106" s="108"/>
      <c r="M106" s="108"/>
      <c r="N106" s="108"/>
      <c r="O106" s="108"/>
      <c r="P106" s="109"/>
      <c r="Q106" s="109"/>
      <c r="R106" s="109"/>
      <c r="S106" s="109"/>
      <c r="T106" s="109"/>
      <c r="U106" s="109"/>
      <c r="V106" s="109"/>
      <c r="W106" s="109"/>
      <c r="X106" s="109"/>
      <c r="Y106" s="109"/>
      <c r="Z106" s="109"/>
      <c r="AA106" s="109"/>
      <c r="AB106" s="109"/>
      <c r="AC106" s="109"/>
      <c r="AD106" s="109"/>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9"/>
      <c r="DQ106" s="79"/>
    </row>
    <row r="107" spans="1:121" s="75" customFormat="1" ht="15.4">
      <c r="A107" s="76"/>
      <c r="B107" s="231" t="s">
        <v>334</v>
      </c>
      <c r="C107" s="122"/>
      <c r="D107" s="117" t="s">
        <v>205</v>
      </c>
      <c r="E107" s="117"/>
      <c r="F107" s="117" t="s">
        <v>390</v>
      </c>
      <c r="G107" s="115" t="s">
        <v>13</v>
      </c>
      <c r="H107" s="124" t="s">
        <v>49</v>
      </c>
      <c r="I107" s="115"/>
      <c r="J107" s="127">
        <v>0.2</v>
      </c>
      <c r="K107" s="108"/>
      <c r="L107" s="108"/>
      <c r="M107" s="108"/>
      <c r="N107" s="108"/>
      <c r="O107" s="108"/>
      <c r="P107" s="109"/>
      <c r="Q107" s="109"/>
      <c r="R107" s="109"/>
      <c r="S107" s="109"/>
      <c r="T107" s="109"/>
      <c r="U107" s="109"/>
      <c r="V107" s="109"/>
      <c r="W107" s="109"/>
      <c r="X107" s="109"/>
      <c r="Y107" s="109"/>
      <c r="Z107" s="109"/>
      <c r="AA107" s="109"/>
      <c r="AB107" s="109"/>
      <c r="AC107" s="109"/>
      <c r="AD107" s="109"/>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9"/>
      <c r="DQ107" s="79"/>
    </row>
    <row r="108" spans="1:121" s="75" customFormat="1" ht="3" customHeight="1">
      <c r="A108" s="76"/>
      <c r="B108" s="122"/>
      <c r="C108" s="116"/>
      <c r="D108" s="107"/>
      <c r="E108" s="107"/>
      <c r="F108" s="117"/>
      <c r="G108" s="115"/>
      <c r="H108" s="124"/>
      <c r="I108" s="124"/>
      <c r="J108" s="124"/>
      <c r="K108" s="108"/>
      <c r="L108" s="108"/>
      <c r="M108" s="108"/>
      <c r="N108" s="108"/>
      <c r="O108" s="108"/>
      <c r="P108" s="109"/>
      <c r="Q108" s="109"/>
      <c r="R108" s="109"/>
      <c r="S108" s="109"/>
      <c r="T108" s="109"/>
      <c r="U108" s="109"/>
      <c r="V108" s="109"/>
      <c r="W108" s="109"/>
      <c r="X108" s="109"/>
      <c r="Y108" s="109"/>
      <c r="Z108" s="109"/>
      <c r="AA108" s="109"/>
      <c r="AB108" s="109"/>
      <c r="AC108" s="109"/>
      <c r="AD108" s="109"/>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9"/>
      <c r="DQ108" s="79"/>
    </row>
    <row r="109" spans="1:121" s="75" customFormat="1" ht="24.75">
      <c r="A109" s="76"/>
      <c r="B109" s="231" t="s">
        <v>364</v>
      </c>
      <c r="C109" s="122"/>
      <c r="D109" s="116" t="s">
        <v>261</v>
      </c>
      <c r="E109" s="116"/>
      <c r="F109" s="226" t="s">
        <v>380</v>
      </c>
      <c r="G109" s="115" t="s">
        <v>6</v>
      </c>
      <c r="H109" s="124" t="s">
        <v>10</v>
      </c>
      <c r="I109" s="124"/>
      <c r="J109" s="228"/>
      <c r="K109" s="108"/>
      <c r="L109" s="108"/>
      <c r="M109" s="108"/>
      <c r="N109" s="108"/>
      <c r="O109" s="108"/>
      <c r="P109" s="109"/>
      <c r="Q109" s="109"/>
      <c r="R109" s="109"/>
      <c r="S109" s="109"/>
      <c r="T109" s="109"/>
      <c r="U109" s="109"/>
      <c r="V109" s="109"/>
      <c r="W109" s="109"/>
      <c r="X109" s="109"/>
      <c r="Y109" s="109"/>
      <c r="Z109" s="109"/>
      <c r="AA109" s="109"/>
      <c r="AB109" s="109"/>
      <c r="AC109" s="109"/>
      <c r="AD109" s="109"/>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9"/>
      <c r="DQ109" s="79"/>
    </row>
    <row r="110" spans="1:121" s="75" customFormat="1" ht="3" customHeight="1">
      <c r="A110" s="76"/>
      <c r="B110" s="231"/>
      <c r="C110" s="122"/>
      <c r="D110" s="116"/>
      <c r="E110" s="116"/>
      <c r="F110" s="129"/>
      <c r="G110" s="115"/>
      <c r="H110" s="124"/>
      <c r="I110" s="124"/>
      <c r="J110" s="109"/>
      <c r="K110" s="108"/>
      <c r="L110" s="108"/>
      <c r="M110" s="108"/>
      <c r="N110" s="108"/>
      <c r="O110" s="108"/>
      <c r="P110" s="109"/>
      <c r="Q110" s="109"/>
      <c r="R110" s="109"/>
      <c r="S110" s="109"/>
      <c r="T110" s="109"/>
      <c r="U110" s="109"/>
      <c r="V110" s="109"/>
      <c r="W110" s="109"/>
      <c r="X110" s="109"/>
      <c r="Y110" s="109"/>
      <c r="Z110" s="109"/>
      <c r="AA110" s="109"/>
      <c r="AB110" s="109"/>
      <c r="AC110" s="109"/>
      <c r="AD110" s="109"/>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9"/>
      <c r="DQ110" s="79"/>
    </row>
    <row r="111" spans="1:121" s="75" customFormat="1" ht="24.75">
      <c r="A111" s="76"/>
      <c r="B111" s="231" t="s">
        <v>257</v>
      </c>
      <c r="C111" s="122"/>
      <c r="D111" s="122" t="s">
        <v>262</v>
      </c>
      <c r="E111" s="122"/>
      <c r="F111" s="129"/>
      <c r="G111" s="115" t="s">
        <v>6</v>
      </c>
      <c r="H111" s="124" t="s">
        <v>100</v>
      </c>
      <c r="I111" s="124"/>
      <c r="J111" s="228"/>
      <c r="K111" s="108"/>
      <c r="L111" s="108"/>
      <c r="M111" s="108"/>
      <c r="N111" s="108"/>
      <c r="O111" s="108"/>
      <c r="P111" s="109"/>
      <c r="Q111" s="109"/>
      <c r="R111" s="109"/>
      <c r="S111" s="109"/>
      <c r="T111" s="109"/>
      <c r="U111" s="109"/>
      <c r="V111" s="109"/>
      <c r="W111" s="109"/>
      <c r="X111" s="109"/>
      <c r="Y111" s="109"/>
      <c r="Z111" s="109"/>
      <c r="AA111" s="109"/>
      <c r="AB111" s="109"/>
      <c r="AC111" s="109"/>
      <c r="AD111" s="109"/>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9"/>
      <c r="DQ111" s="79"/>
    </row>
    <row r="112" spans="1:121" s="75" customFormat="1" ht="3" customHeight="1">
      <c r="A112" s="76"/>
      <c r="B112" s="231"/>
      <c r="C112" s="122"/>
      <c r="D112" s="122"/>
      <c r="E112" s="122"/>
      <c r="F112" s="129"/>
      <c r="G112" s="115"/>
      <c r="H112" s="124"/>
      <c r="I112" s="124"/>
      <c r="J112" s="109"/>
      <c r="K112" s="108"/>
      <c r="L112" s="108"/>
      <c r="M112" s="108"/>
      <c r="N112" s="108"/>
      <c r="O112" s="108"/>
      <c r="P112" s="109"/>
      <c r="Q112" s="109"/>
      <c r="R112" s="109"/>
      <c r="S112" s="109"/>
      <c r="T112" s="109"/>
      <c r="U112" s="109"/>
      <c r="V112" s="109"/>
      <c r="W112" s="109"/>
      <c r="X112" s="109"/>
      <c r="Y112" s="109"/>
      <c r="Z112" s="109"/>
      <c r="AA112" s="109"/>
      <c r="AB112" s="109"/>
      <c r="AC112" s="109"/>
      <c r="AD112" s="109"/>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9"/>
      <c r="DQ112" s="79"/>
    </row>
    <row r="113" spans="1:126" s="75" customFormat="1" ht="24.75">
      <c r="A113" s="76"/>
      <c r="B113" s="231" t="s">
        <v>258</v>
      </c>
      <c r="C113" s="122"/>
      <c r="D113" s="122" t="s">
        <v>263</v>
      </c>
      <c r="E113" s="122"/>
      <c r="F113" s="129"/>
      <c r="G113" s="115" t="s">
        <v>6</v>
      </c>
      <c r="H113" s="124" t="s">
        <v>100</v>
      </c>
      <c r="I113" s="124"/>
      <c r="J113" s="228"/>
      <c r="K113" s="108"/>
      <c r="L113" s="108"/>
      <c r="M113" s="108"/>
      <c r="N113" s="108"/>
      <c r="O113" s="108"/>
      <c r="P113" s="109"/>
      <c r="Q113" s="109"/>
      <c r="R113" s="109"/>
      <c r="S113" s="109"/>
      <c r="T113" s="109"/>
      <c r="U113" s="109"/>
      <c r="V113" s="109"/>
      <c r="W113" s="109"/>
      <c r="X113" s="109"/>
      <c r="Y113" s="109"/>
      <c r="Z113" s="109"/>
      <c r="AA113" s="109"/>
      <c r="AB113" s="109"/>
      <c r="AC113" s="109"/>
      <c r="AD113" s="109"/>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9"/>
      <c r="DQ113" s="79"/>
    </row>
    <row r="114" spans="1:126" s="75" customFormat="1" ht="3" customHeight="1">
      <c r="A114" s="76"/>
      <c r="B114" s="231"/>
      <c r="C114" s="116"/>
      <c r="D114" s="106"/>
      <c r="E114" s="106"/>
      <c r="F114" s="129"/>
      <c r="G114" s="115"/>
      <c r="H114" s="124"/>
      <c r="I114" s="124"/>
      <c r="J114" s="106"/>
      <c r="K114" s="108"/>
      <c r="L114" s="108"/>
      <c r="M114" s="108"/>
      <c r="N114" s="108"/>
      <c r="O114" s="108"/>
      <c r="P114" s="109"/>
      <c r="Q114" s="109"/>
      <c r="R114" s="109"/>
      <c r="S114" s="109"/>
      <c r="T114" s="109"/>
      <c r="U114" s="109"/>
      <c r="V114" s="109"/>
      <c r="W114" s="109"/>
      <c r="X114" s="109"/>
      <c r="Y114" s="109"/>
      <c r="Z114" s="109"/>
      <c r="AA114" s="109"/>
      <c r="AB114" s="109"/>
      <c r="AC114" s="109"/>
      <c r="AD114" s="109"/>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9"/>
      <c r="DQ114" s="79"/>
    </row>
    <row r="115" spans="1:126" s="75" customFormat="1" ht="24.75">
      <c r="A115" s="76"/>
      <c r="B115" s="231" t="s">
        <v>259</v>
      </c>
      <c r="C115" s="122"/>
      <c r="D115" s="116" t="s">
        <v>264</v>
      </c>
      <c r="E115" s="116"/>
      <c r="F115" s="129" t="s">
        <v>366</v>
      </c>
      <c r="G115" s="115" t="s">
        <v>8</v>
      </c>
      <c r="H115" s="124" t="s">
        <v>100</v>
      </c>
      <c r="I115" s="124"/>
      <c r="J115" s="170" t="str">
        <f>IF(ISNUMBER(DT50bio_soil_ar), IF(DT50bio_soil_ar=0,0,LN(2)/DT50bio_soil_ar),"??")</f>
        <v>??</v>
      </c>
      <c r="K115" s="108"/>
      <c r="L115" s="108"/>
      <c r="M115" s="108"/>
      <c r="N115" s="108"/>
      <c r="O115" s="108"/>
      <c r="P115" s="109"/>
      <c r="Q115" s="109"/>
      <c r="R115" s="109"/>
      <c r="S115" s="109"/>
      <c r="T115" s="109"/>
      <c r="U115" s="109"/>
      <c r="V115" s="109"/>
      <c r="W115" s="109"/>
      <c r="X115" s="109"/>
      <c r="Y115" s="109"/>
      <c r="Z115" s="109"/>
      <c r="AA115" s="109"/>
      <c r="AB115" s="109"/>
      <c r="AC115" s="109"/>
      <c r="AD115" s="109"/>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9"/>
      <c r="DQ115" s="79"/>
    </row>
    <row r="116" spans="1:126" s="75" customFormat="1" ht="3" customHeight="1">
      <c r="A116" s="76"/>
      <c r="B116" s="231"/>
      <c r="C116" s="122"/>
      <c r="D116" s="116"/>
      <c r="E116" s="116"/>
      <c r="F116" s="106"/>
      <c r="G116" s="115"/>
      <c r="H116" s="124"/>
      <c r="I116" s="124"/>
      <c r="J116" s="128"/>
      <c r="K116" s="108"/>
      <c r="L116" s="108"/>
      <c r="M116" s="108"/>
      <c r="N116" s="108"/>
      <c r="O116" s="108"/>
      <c r="P116" s="109"/>
      <c r="Q116" s="109"/>
      <c r="R116" s="109"/>
      <c r="S116" s="109"/>
      <c r="T116" s="109"/>
      <c r="U116" s="109"/>
      <c r="V116" s="109"/>
      <c r="W116" s="109"/>
      <c r="X116" s="109"/>
      <c r="Y116" s="109"/>
      <c r="Z116" s="109"/>
      <c r="AA116" s="109"/>
      <c r="AB116" s="109"/>
      <c r="AC116" s="109"/>
      <c r="AD116" s="109"/>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9"/>
      <c r="DQ116" s="79"/>
    </row>
    <row r="117" spans="1:126" s="75" customFormat="1" ht="13.9">
      <c r="A117" s="76"/>
      <c r="B117" s="231" t="s">
        <v>260</v>
      </c>
      <c r="C117" s="116"/>
      <c r="D117" s="107" t="s">
        <v>265</v>
      </c>
      <c r="E117" s="107"/>
      <c r="F117" s="106" t="s">
        <v>333</v>
      </c>
      <c r="G117" s="115" t="s">
        <v>8</v>
      </c>
      <c r="H117" s="124" t="s">
        <v>100</v>
      </c>
      <c r="I117" s="124"/>
      <c r="J117" s="170" t="str">
        <f>IF(AND(ISNUMBER(kvolat_ar),ISNUMBER(kleach_ar),ISNUMBER(kdeg_ar)),kvolat_ar+kleach_ar+kdeg_ar,"??")</f>
        <v>??</v>
      </c>
      <c r="K117" s="108"/>
      <c r="L117" s="108"/>
      <c r="M117" s="108"/>
      <c r="N117" s="108"/>
      <c r="O117" s="108"/>
      <c r="P117" s="109"/>
      <c r="Q117" s="109"/>
      <c r="R117" s="109"/>
      <c r="S117" s="109"/>
      <c r="T117" s="109"/>
      <c r="U117" s="109"/>
      <c r="V117" s="109"/>
      <c r="W117" s="109"/>
      <c r="X117" s="109"/>
      <c r="Y117" s="109"/>
      <c r="Z117" s="109"/>
      <c r="AA117" s="109"/>
      <c r="AB117" s="109"/>
      <c r="AC117" s="109"/>
      <c r="AD117" s="109"/>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9"/>
      <c r="DQ117" s="79"/>
    </row>
    <row r="118" spans="1:126" s="75" customFormat="1" ht="3" customHeight="1">
      <c r="A118" s="76"/>
      <c r="B118" s="232"/>
      <c r="C118" s="116"/>
      <c r="D118" s="107"/>
      <c r="E118" s="107"/>
      <c r="F118" s="106"/>
      <c r="G118" s="115"/>
      <c r="H118" s="124"/>
      <c r="I118" s="124"/>
      <c r="J118" s="124"/>
      <c r="K118" s="108"/>
      <c r="L118" s="108"/>
      <c r="M118" s="108"/>
      <c r="N118" s="108"/>
      <c r="O118" s="108"/>
      <c r="P118" s="109"/>
      <c r="Q118" s="109"/>
      <c r="R118" s="109"/>
      <c r="S118" s="109"/>
      <c r="T118" s="109"/>
      <c r="U118" s="109"/>
      <c r="V118" s="109"/>
      <c r="W118" s="109"/>
      <c r="X118" s="109"/>
      <c r="Y118" s="109"/>
      <c r="Z118" s="109"/>
      <c r="AA118" s="109"/>
      <c r="AB118" s="109"/>
      <c r="AC118" s="109"/>
      <c r="AD118" s="109"/>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9"/>
      <c r="DQ118" s="79"/>
    </row>
    <row r="119" spans="1:126" s="75" customFormat="1" ht="27" customHeight="1">
      <c r="A119" s="76"/>
      <c r="B119" s="232" t="s">
        <v>80</v>
      </c>
      <c r="C119" s="116"/>
      <c r="D119" s="107" t="s">
        <v>48</v>
      </c>
      <c r="E119" s="107"/>
      <c r="F119" s="117" t="s">
        <v>395</v>
      </c>
      <c r="G119" s="115" t="s">
        <v>13</v>
      </c>
      <c r="H119" s="124" t="s">
        <v>78</v>
      </c>
      <c r="I119" s="124"/>
      <c r="J119" s="124">
        <v>170</v>
      </c>
      <c r="K119" s="108"/>
      <c r="L119" s="108"/>
      <c r="M119" s="108"/>
      <c r="N119" s="108"/>
      <c r="O119" s="108"/>
      <c r="P119" s="109"/>
      <c r="Q119" s="109"/>
      <c r="R119" s="109"/>
      <c r="S119" s="109"/>
      <c r="T119" s="109"/>
      <c r="U119" s="109"/>
      <c r="V119" s="109"/>
      <c r="W119" s="109"/>
      <c r="X119" s="109"/>
      <c r="Y119" s="109"/>
      <c r="Z119" s="109"/>
      <c r="AA119" s="109"/>
      <c r="AB119" s="109"/>
      <c r="AC119" s="109"/>
      <c r="AD119" s="109"/>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9"/>
      <c r="DQ119" s="79"/>
    </row>
    <row r="120" spans="1:126" s="75" customFormat="1">
      <c r="A120" s="76"/>
      <c r="B120" s="232"/>
      <c r="C120" s="116"/>
      <c r="D120" s="107"/>
      <c r="E120" s="107"/>
      <c r="F120" s="117"/>
      <c r="G120" s="115"/>
      <c r="H120" s="124"/>
      <c r="I120" s="124"/>
      <c r="J120" s="124"/>
      <c r="K120" s="108"/>
      <c r="L120" s="108"/>
      <c r="M120" s="108"/>
      <c r="N120" s="108"/>
      <c r="O120" s="108"/>
      <c r="P120" s="109"/>
      <c r="Q120" s="109"/>
      <c r="R120" s="109"/>
      <c r="S120" s="109"/>
      <c r="T120" s="109"/>
      <c r="U120" s="109"/>
      <c r="V120" s="109"/>
      <c r="W120" s="109"/>
      <c r="X120" s="109"/>
      <c r="Y120" s="109"/>
      <c r="Z120" s="109"/>
      <c r="AA120" s="109"/>
      <c r="AB120" s="109"/>
      <c r="AC120" s="109"/>
      <c r="AD120" s="109"/>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9"/>
      <c r="DV120" s="79"/>
    </row>
    <row r="121" spans="1:126" s="75" customFormat="1" ht="26.25">
      <c r="A121" s="76"/>
      <c r="B121" s="264" t="s">
        <v>324</v>
      </c>
      <c r="C121" s="116"/>
      <c r="D121" s="264" t="s">
        <v>327</v>
      </c>
      <c r="E121" s="264"/>
      <c r="F121" s="117" t="s">
        <v>330</v>
      </c>
      <c r="G121" s="265" t="s">
        <v>13</v>
      </c>
      <c r="H121" s="265" t="s">
        <v>323</v>
      </c>
      <c r="I121" s="265"/>
      <c r="J121" s="266">
        <v>2.7799999999999998E-4</v>
      </c>
      <c r="K121" s="108"/>
      <c r="L121" s="108"/>
      <c r="M121" s="108"/>
      <c r="N121" s="108"/>
      <c r="O121" s="108"/>
      <c r="P121" s="109"/>
      <c r="Q121" s="109"/>
      <c r="R121" s="109"/>
      <c r="S121" s="109"/>
      <c r="T121" s="109"/>
      <c r="U121" s="109"/>
      <c r="V121" s="109"/>
      <c r="W121" s="109"/>
      <c r="X121" s="109"/>
      <c r="Y121" s="109"/>
      <c r="Z121" s="109"/>
      <c r="AA121" s="109"/>
      <c r="AB121" s="109"/>
      <c r="AC121" s="109"/>
      <c r="AD121" s="109"/>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9"/>
      <c r="DV121" s="79"/>
    </row>
    <row r="122" spans="1:126" s="75" customFormat="1">
      <c r="A122" s="76"/>
      <c r="B122" s="264"/>
      <c r="C122" s="116"/>
      <c r="D122" s="264"/>
      <c r="E122" s="264"/>
      <c r="F122" s="117"/>
      <c r="G122" s="265"/>
      <c r="H122" s="265"/>
      <c r="I122" s="265"/>
      <c r="J122" s="266"/>
      <c r="K122" s="108"/>
      <c r="L122" s="108"/>
      <c r="M122" s="108"/>
      <c r="N122" s="108"/>
      <c r="O122" s="108"/>
      <c r="P122" s="109"/>
      <c r="Q122" s="109"/>
      <c r="R122" s="109"/>
      <c r="S122" s="109"/>
      <c r="T122" s="109"/>
      <c r="U122" s="109"/>
      <c r="V122" s="109"/>
      <c r="W122" s="109"/>
      <c r="X122" s="109"/>
      <c r="Y122" s="109"/>
      <c r="Z122" s="109"/>
      <c r="AA122" s="109"/>
      <c r="AB122" s="109"/>
      <c r="AC122" s="109"/>
      <c r="AD122" s="109"/>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9"/>
      <c r="DV122" s="79"/>
    </row>
    <row r="123" spans="1:126" s="75" customFormat="1" ht="13.9">
      <c r="A123" s="76"/>
      <c r="B123" s="264" t="s">
        <v>325</v>
      </c>
      <c r="C123" s="116"/>
      <c r="D123" s="264" t="s">
        <v>325</v>
      </c>
      <c r="E123" s="264"/>
      <c r="F123" s="117" t="s">
        <v>330</v>
      </c>
      <c r="G123" s="265" t="s">
        <v>13</v>
      </c>
      <c r="H123" s="265" t="s">
        <v>421</v>
      </c>
      <c r="I123" s="265"/>
      <c r="J123" s="265">
        <v>1</v>
      </c>
      <c r="K123" s="108"/>
      <c r="L123" s="108"/>
      <c r="M123" s="108"/>
      <c r="N123" s="108"/>
      <c r="O123" s="108"/>
      <c r="P123" s="109"/>
      <c r="Q123" s="109"/>
      <c r="R123" s="109"/>
      <c r="S123" s="109"/>
      <c r="T123" s="109"/>
      <c r="U123" s="109"/>
      <c r="V123" s="109"/>
      <c r="W123" s="109"/>
      <c r="X123" s="109"/>
      <c r="Y123" s="109"/>
      <c r="Z123" s="109"/>
      <c r="AA123" s="109"/>
      <c r="AB123" s="109"/>
      <c r="AC123" s="109"/>
      <c r="AD123" s="109"/>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9"/>
      <c r="DV123" s="79"/>
    </row>
    <row r="124" spans="1:126" s="75" customFormat="1">
      <c r="A124" s="76"/>
      <c r="B124" s="264"/>
      <c r="C124" s="116"/>
      <c r="D124" s="264"/>
      <c r="E124" s="264"/>
      <c r="F124" s="117"/>
      <c r="G124" s="265"/>
      <c r="H124" s="265"/>
      <c r="I124" s="265"/>
      <c r="J124" s="265"/>
      <c r="K124" s="108"/>
      <c r="L124" s="108"/>
      <c r="M124" s="108"/>
      <c r="N124" s="108"/>
      <c r="O124" s="108"/>
      <c r="P124" s="109"/>
      <c r="Q124" s="109"/>
      <c r="R124" s="109"/>
      <c r="S124" s="109"/>
      <c r="T124" s="109"/>
      <c r="U124" s="109"/>
      <c r="V124" s="109"/>
      <c r="W124" s="109"/>
      <c r="X124" s="109"/>
      <c r="Y124" s="109"/>
      <c r="Z124" s="109"/>
      <c r="AA124" s="109"/>
      <c r="AB124" s="109"/>
      <c r="AC124" s="109"/>
      <c r="AD124" s="109"/>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9"/>
      <c r="DV124" s="79"/>
    </row>
    <row r="125" spans="1:126" s="75" customFormat="1" ht="13.9">
      <c r="A125" s="76"/>
      <c r="B125" s="264" t="s">
        <v>326</v>
      </c>
      <c r="C125" s="116"/>
      <c r="D125" s="264" t="s">
        <v>328</v>
      </c>
      <c r="E125" s="264"/>
      <c r="F125" s="117" t="s">
        <v>330</v>
      </c>
      <c r="G125" s="265" t="s">
        <v>13</v>
      </c>
      <c r="H125" s="265" t="s">
        <v>329</v>
      </c>
      <c r="I125" s="265"/>
      <c r="J125" s="265">
        <v>365</v>
      </c>
      <c r="K125" s="108"/>
      <c r="L125" s="108"/>
      <c r="M125" s="108"/>
      <c r="N125" s="108"/>
      <c r="O125" s="108"/>
      <c r="P125" s="109"/>
      <c r="Q125" s="109"/>
      <c r="R125" s="109"/>
      <c r="S125" s="109"/>
      <c r="T125" s="109"/>
      <c r="U125" s="109"/>
      <c r="V125" s="109"/>
      <c r="W125" s="109"/>
      <c r="X125" s="109"/>
      <c r="Y125" s="109"/>
      <c r="Z125" s="109"/>
      <c r="AA125" s="109"/>
      <c r="AB125" s="109"/>
      <c r="AC125" s="109"/>
      <c r="AD125" s="109"/>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9"/>
      <c r="DV125" s="79"/>
    </row>
    <row r="126" spans="1:126" s="75" customFormat="1">
      <c r="A126" s="76"/>
      <c r="B126" s="232"/>
      <c r="C126" s="116"/>
      <c r="D126" s="107"/>
      <c r="E126" s="107"/>
      <c r="F126" s="117"/>
      <c r="G126" s="115"/>
      <c r="H126" s="124"/>
      <c r="I126" s="124"/>
      <c r="J126" s="124"/>
      <c r="K126" s="108"/>
      <c r="L126" s="108"/>
      <c r="M126" s="108"/>
      <c r="N126" s="108"/>
      <c r="O126" s="108"/>
      <c r="P126" s="109"/>
      <c r="Q126" s="109"/>
      <c r="R126" s="109"/>
      <c r="S126" s="109"/>
      <c r="T126" s="109"/>
      <c r="U126" s="109"/>
      <c r="V126" s="109"/>
      <c r="W126" s="109"/>
      <c r="X126" s="109"/>
      <c r="Y126" s="109"/>
      <c r="Z126" s="109"/>
      <c r="AA126" s="109"/>
      <c r="AB126" s="109"/>
      <c r="AC126" s="109"/>
      <c r="AD126" s="109"/>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9"/>
      <c r="DV126" s="79"/>
    </row>
    <row r="127" spans="1:126" s="76" customFormat="1" ht="126.75" customHeight="1">
      <c r="B127" s="129" t="s">
        <v>129</v>
      </c>
      <c r="C127" s="129"/>
      <c r="D127" s="116" t="s">
        <v>111</v>
      </c>
      <c r="E127" s="116"/>
      <c r="F127" s="106" t="s">
        <v>396</v>
      </c>
      <c r="G127" s="130"/>
      <c r="H127" s="130"/>
      <c r="I127" s="130"/>
      <c r="J127" s="130"/>
      <c r="K127" s="198" t="s">
        <v>15</v>
      </c>
      <c r="L127" s="198" t="s">
        <v>101</v>
      </c>
      <c r="M127" s="198" t="s">
        <v>14</v>
      </c>
      <c r="N127" s="198" t="s">
        <v>102</v>
      </c>
      <c r="O127" s="198" t="s">
        <v>16</v>
      </c>
      <c r="P127" s="198" t="s">
        <v>17</v>
      </c>
      <c r="Q127" s="198" t="s">
        <v>18</v>
      </c>
      <c r="R127" s="198" t="s">
        <v>19</v>
      </c>
      <c r="S127" s="198" t="s">
        <v>20</v>
      </c>
      <c r="T127" s="198" t="s">
        <v>21</v>
      </c>
      <c r="U127" s="198" t="s">
        <v>53</v>
      </c>
      <c r="V127" s="198" t="s">
        <v>22</v>
      </c>
      <c r="W127" s="198" t="s">
        <v>23</v>
      </c>
      <c r="X127" s="198" t="s">
        <v>24</v>
      </c>
      <c r="Y127" s="198" t="s">
        <v>25</v>
      </c>
      <c r="Z127" s="198" t="s">
        <v>26</v>
      </c>
      <c r="AA127" s="198" t="s">
        <v>27</v>
      </c>
      <c r="AB127" s="198" t="s">
        <v>28</v>
      </c>
      <c r="AC127" s="198" t="s">
        <v>29</v>
      </c>
      <c r="AD127" s="198" t="s">
        <v>30</v>
      </c>
    </row>
    <row r="128" spans="1:126" s="76" customFormat="1" ht="5.0999999999999996" customHeight="1" thickBot="1">
      <c r="B128" s="129"/>
      <c r="C128" s="129"/>
      <c r="D128" s="116"/>
      <c r="E128" s="116"/>
      <c r="F128" s="106"/>
      <c r="G128" s="130"/>
      <c r="H128" s="130"/>
      <c r="I128" s="130"/>
      <c r="J128" s="130"/>
      <c r="K128" s="131"/>
      <c r="L128" s="131"/>
      <c r="M128" s="131"/>
      <c r="N128" s="131"/>
      <c r="O128" s="131"/>
      <c r="P128" s="131"/>
      <c r="Q128" s="131"/>
      <c r="R128" s="131"/>
      <c r="S128" s="131"/>
      <c r="T128" s="131"/>
      <c r="U128" s="131"/>
      <c r="V128" s="131"/>
      <c r="W128" s="131"/>
      <c r="X128" s="131"/>
      <c r="Y128" s="131"/>
      <c r="Z128" s="131"/>
      <c r="AA128" s="131"/>
      <c r="AB128" s="131"/>
      <c r="AC128" s="131"/>
      <c r="AD128" s="131"/>
    </row>
    <row r="129" spans="1:121" s="73" customFormat="1" ht="28.5" customHeight="1" thickTop="1" thickBot="1">
      <c r="B129" s="119" t="s">
        <v>344</v>
      </c>
      <c r="C129" s="119"/>
      <c r="D129" s="171" t="s">
        <v>362</v>
      </c>
      <c r="E129" s="117"/>
      <c r="F129" s="171" t="s">
        <v>348</v>
      </c>
      <c r="G129" s="124" t="s">
        <v>13</v>
      </c>
      <c r="H129" s="245" t="str">
        <f>INDEX('Pick-lists &amp; Defaults'!D271:D273,MATCH(D129,AREA_or_VOLUME,0))</f>
        <v>??</v>
      </c>
      <c r="I129" s="124"/>
      <c r="J129" s="130"/>
      <c r="K129" s="197" t="str">
        <f>INDEX('Pick-lists &amp; Defaults'!C47:C57,MATCH($F$129,Select_area,0))</f>
        <v>??</v>
      </c>
      <c r="L129" s="197" t="str">
        <f>INDEX('Pick-lists &amp; Defaults'!D47:D57,MATCH($F$129,Select_area,0))</f>
        <v>??</v>
      </c>
      <c r="M129" s="197" t="str">
        <f>INDEX('Pick-lists &amp; Defaults'!E47:E57,MATCH($F$129,Select_area,0))</f>
        <v>??</v>
      </c>
      <c r="N129" s="197" t="str">
        <f>INDEX('Pick-lists &amp; Defaults'!F47:F57,MATCH($F$129,Select_area,0))</f>
        <v>??</v>
      </c>
      <c r="O129" s="197" t="str">
        <f>INDEX('Pick-lists &amp; Defaults'!G47:G57,MATCH($F$129,Select_area,0))</f>
        <v>??</v>
      </c>
      <c r="P129" s="197" t="str">
        <f>INDEX('Pick-lists &amp; Defaults'!H47:H57,MATCH($F$129,Select_area,0))</f>
        <v>??</v>
      </c>
      <c r="Q129" s="197" t="str">
        <f>INDEX('Pick-lists &amp; Defaults'!I47:I57,MATCH($F$129,Select_area,0))</f>
        <v>??</v>
      </c>
      <c r="R129" s="197" t="str">
        <f>INDEX('Pick-lists &amp; Defaults'!J47:J57,MATCH($F$129,Select_area,0))</f>
        <v>??</v>
      </c>
      <c r="S129" s="197" t="str">
        <f>INDEX('Pick-lists &amp; Defaults'!K47:K57,MATCH($F$129,Select_area,0))</f>
        <v>??</v>
      </c>
      <c r="T129" s="197" t="str">
        <f>INDEX('Pick-lists &amp; Defaults'!L47:L57,MATCH($F$129,Select_area,0))</f>
        <v>??</v>
      </c>
      <c r="U129" s="197" t="str">
        <f>INDEX('Pick-lists &amp; Defaults'!M47:M57,MATCH($F$129,Select_area,0))</f>
        <v>??</v>
      </c>
      <c r="V129" s="197" t="str">
        <f>INDEX('Pick-lists &amp; Defaults'!N47:N57,MATCH($F$129,Select_area,0))</f>
        <v>??</v>
      </c>
      <c r="W129" s="197" t="str">
        <f>INDEX('Pick-lists &amp; Defaults'!O47:O57,MATCH($F$129,Select_area,0))</f>
        <v>??</v>
      </c>
      <c r="X129" s="197" t="str">
        <f>INDEX('Pick-lists &amp; Defaults'!P47:P57,MATCH($F$129,Select_area,0))</f>
        <v>??</v>
      </c>
      <c r="Y129" s="197" t="str">
        <f>INDEX('Pick-lists &amp; Defaults'!Q47:Q57,MATCH($F$129,Select_area,0))</f>
        <v>??</v>
      </c>
      <c r="Z129" s="197" t="str">
        <f>INDEX('Pick-lists &amp; Defaults'!R47:R57,MATCH($F$129,Select_area,0))</f>
        <v>??</v>
      </c>
      <c r="AA129" s="197" t="str">
        <f>INDEX('Pick-lists &amp; Defaults'!S47:S57,MATCH($F$129,Select_area,0))</f>
        <v>??</v>
      </c>
      <c r="AB129" s="197" t="str">
        <f>INDEX('Pick-lists &amp; Defaults'!T47:T57,MATCH($F$129,Select_area,0))</f>
        <v>??</v>
      </c>
      <c r="AC129" s="197" t="str">
        <f>INDEX('Pick-lists &amp; Defaults'!U47:U57,MATCH($F$129,Select_area,0))</f>
        <v>??</v>
      </c>
      <c r="AD129" s="197" t="str">
        <f>INDEX('Pick-lists &amp; Defaults'!V47:V57,MATCH($F$129,Select_area,0))</f>
        <v>??</v>
      </c>
    </row>
    <row r="130" spans="1:121" s="73" customFormat="1" ht="53.25" thickTop="1">
      <c r="B130" s="119"/>
      <c r="C130" s="119"/>
      <c r="D130" s="132"/>
      <c r="E130" s="132"/>
      <c r="F130" s="233" t="s">
        <v>354</v>
      </c>
      <c r="G130" s="124" t="s">
        <v>6</v>
      </c>
      <c r="H130" s="245" t="str">
        <f>INDEX('Pick-lists &amp; Defaults'!D271:D273,MATCH(D129,AREA_or_VOLUME,0))</f>
        <v>??</v>
      </c>
      <c r="I130" s="124"/>
      <c r="J130" s="192"/>
      <c r="K130" s="118"/>
      <c r="L130" s="118"/>
      <c r="M130" s="118"/>
      <c r="N130" s="118"/>
      <c r="O130" s="118"/>
      <c r="P130" s="118"/>
      <c r="Q130" s="118"/>
      <c r="R130" s="118"/>
      <c r="S130" s="118"/>
      <c r="T130" s="118"/>
      <c r="U130" s="118"/>
      <c r="V130" s="118"/>
      <c r="W130" s="118"/>
      <c r="X130" s="118"/>
      <c r="Y130" s="118"/>
      <c r="Z130" s="118"/>
      <c r="AA130" s="118"/>
      <c r="AB130" s="118"/>
      <c r="AC130" s="118"/>
      <c r="AD130" s="118"/>
    </row>
    <row r="131" spans="1:121" s="73" customFormat="1">
      <c r="B131" s="119"/>
      <c r="C131" s="119"/>
      <c r="D131" s="132"/>
      <c r="E131" s="132"/>
      <c r="F131" s="109"/>
      <c r="G131" s="124"/>
      <c r="H131" s="124"/>
      <c r="I131" s="124"/>
      <c r="J131" s="192"/>
      <c r="K131" s="109"/>
      <c r="L131" s="109"/>
      <c r="M131" s="109"/>
      <c r="N131" s="109"/>
      <c r="O131" s="109"/>
      <c r="P131" s="109"/>
      <c r="Q131" s="109"/>
      <c r="R131" s="109"/>
      <c r="S131" s="109"/>
      <c r="T131" s="109"/>
      <c r="U131" s="109"/>
      <c r="V131" s="109"/>
      <c r="W131" s="109"/>
      <c r="X131" s="109"/>
      <c r="Y131" s="109"/>
      <c r="Z131" s="109"/>
      <c r="AA131" s="109"/>
      <c r="AB131" s="109"/>
      <c r="AC131" s="109"/>
      <c r="AD131" s="109"/>
    </row>
    <row r="132" spans="1:121" s="73" customFormat="1">
      <c r="B132" s="119"/>
      <c r="C132" s="119"/>
      <c r="D132" s="132"/>
      <c r="E132" s="132"/>
      <c r="F132" s="109"/>
      <c r="G132" s="124"/>
      <c r="H132" s="124"/>
      <c r="I132" s="124"/>
      <c r="J132" s="192"/>
      <c r="K132" s="109"/>
      <c r="L132" s="109"/>
      <c r="M132" s="109"/>
      <c r="N132" s="109"/>
      <c r="O132" s="109"/>
      <c r="P132" s="109"/>
      <c r="Q132" s="109"/>
      <c r="R132" s="109"/>
      <c r="S132" s="109"/>
      <c r="T132" s="109"/>
      <c r="U132" s="109"/>
      <c r="V132" s="109"/>
      <c r="W132" s="109"/>
      <c r="X132" s="109"/>
      <c r="Y132" s="109"/>
      <c r="Z132" s="109"/>
      <c r="AA132" s="109"/>
      <c r="AB132" s="109"/>
      <c r="AC132" s="109"/>
      <c r="AD132" s="109"/>
    </row>
    <row r="133" spans="1:121" s="73" customFormat="1">
      <c r="B133" s="119"/>
      <c r="C133" s="119"/>
      <c r="D133" s="132"/>
      <c r="E133" s="132"/>
      <c r="F133" s="109"/>
      <c r="G133" s="128"/>
      <c r="H133" s="128"/>
      <c r="I133" s="128"/>
      <c r="J133" s="192"/>
      <c r="K133" s="109"/>
      <c r="L133" s="109"/>
      <c r="M133" s="109"/>
      <c r="N133" s="109"/>
      <c r="O133" s="109"/>
      <c r="P133" s="109"/>
      <c r="Q133" s="109"/>
      <c r="R133" s="109"/>
      <c r="S133" s="109"/>
      <c r="T133" s="109"/>
      <c r="U133" s="109"/>
      <c r="V133" s="109"/>
      <c r="W133" s="109"/>
      <c r="X133" s="109"/>
      <c r="Y133" s="109"/>
      <c r="Z133" s="109"/>
      <c r="AA133" s="109"/>
      <c r="AB133" s="109"/>
      <c r="AC133" s="109"/>
      <c r="AD133" s="109"/>
    </row>
    <row r="134" spans="1:121" s="73" customFormat="1" ht="15.4">
      <c r="B134" s="119" t="s">
        <v>109</v>
      </c>
      <c r="C134" s="119"/>
      <c r="D134" s="117" t="s">
        <v>165</v>
      </c>
      <c r="E134" s="117"/>
      <c r="F134" s="116" t="s">
        <v>385</v>
      </c>
      <c r="G134" s="124" t="s">
        <v>13</v>
      </c>
      <c r="H134" s="124" t="s">
        <v>5</v>
      </c>
      <c r="I134" s="124"/>
      <c r="J134" s="128"/>
      <c r="K134" s="197" t="str">
        <f>IF(application=Spraying_foaming,'Pick-lists &amp; Defaults'!$G84,IF(application=Aerosol_fogging,'Pick-lists &amp; Defaults'!$G110, IF(application=Smearing,'Pick-lists &amp; Defaults'!$G136,IF(application=Fumigation,'Pick-lists &amp; Defaults'!$G162,IF(application=Sprinkling,'Pick-lists &amp; Defaults'!$G188,IF(application=Bait,'Pick-lists &amp; Defaults'!$G214,IF(application=Sprinkling_bait,'Pick-lists &amp; Defaults'!$G240,"??")))))))</f>
        <v>??</v>
      </c>
      <c r="L134" s="197" t="str">
        <f>IF(application=Spraying_foaming,'Pick-lists &amp; Defaults'!$G85,IF(application=Aerosol_fogging,'Pick-lists &amp; Defaults'!$G111, IF(application=Smearing,'Pick-lists &amp; Defaults'!$G137,IF(application=Fumigation,'Pick-lists &amp; Defaults'!$G163,IF(application=Sprinkling,'Pick-lists &amp; Defaults'!$G189,IF(application=Bait,'Pick-lists &amp; Defaults'!$G215,IF(application=Sprinkling_bait,'Pick-lists &amp; Defaults'!$G241,"??")))))))</f>
        <v>??</v>
      </c>
      <c r="M134" s="197" t="str">
        <f>IF(application=Spraying_foaming,'Pick-lists &amp; Defaults'!$G86,IF(application=Aerosol_fogging,'Pick-lists &amp; Defaults'!$G112, IF(application=Smearing,'Pick-lists &amp; Defaults'!$G138,IF(application=Fumigation,'Pick-lists &amp; Defaults'!$G164,IF(application=Sprinkling,'Pick-lists &amp; Defaults'!$G190,IF(application=Bait,'Pick-lists &amp; Defaults'!$G216,IF(application=Sprinkling_bait,'Pick-lists &amp; Defaults'!$G242,"??")))))))</f>
        <v>??</v>
      </c>
      <c r="N134" s="197" t="str">
        <f>IF(application=Spraying_foaming,'Pick-lists &amp; Defaults'!$G87,IF(application=Aerosol_fogging,'Pick-lists &amp; Defaults'!$G113, IF(application=Smearing,'Pick-lists &amp; Defaults'!$G139,IF(application=Fumigation,'Pick-lists &amp; Defaults'!$G165,IF(application=Sprinkling,'Pick-lists &amp; Defaults'!$G191,IF(application=Bait,'Pick-lists &amp; Defaults'!$G217,IF(application=Sprinkling_bait,'Pick-lists &amp; Defaults'!$G243,"??")))))))</f>
        <v>??</v>
      </c>
      <c r="O134" s="197" t="str">
        <f>IF(application=Spraying_foaming,'Pick-lists &amp; Defaults'!$G88,IF(application=Aerosol_fogging,'Pick-lists &amp; Defaults'!$G114, IF(application=Smearing,'Pick-lists &amp; Defaults'!$G140,IF(application=Fumigation,'Pick-lists &amp; Defaults'!$G166,IF(application=Sprinkling,'Pick-lists &amp; Defaults'!$G192,IF(application=Bait,'Pick-lists &amp; Defaults'!$G218,IF(application=Sprinkling_bait,'Pick-lists &amp; Defaults'!$G244,"??")))))))</f>
        <v>??</v>
      </c>
      <c r="P134" s="197" t="str">
        <f>IF(application=Spraying_foaming,'Pick-lists &amp; Defaults'!$G89,IF(application=Aerosol_fogging,'Pick-lists &amp; Defaults'!$G115, IF(application=Smearing,'Pick-lists &amp; Defaults'!$G141,IF(application=Fumigation,'Pick-lists &amp; Defaults'!$G167,IF(application=Sprinkling,'Pick-lists &amp; Defaults'!$G193,IF(application=Bait,'Pick-lists &amp; Defaults'!$G219,IF(application=Sprinkling_bait,'Pick-lists &amp; Defaults'!$G245,"??")))))))</f>
        <v>??</v>
      </c>
      <c r="Q134" s="197" t="str">
        <f>IF(application=Spraying_foaming,'Pick-lists &amp; Defaults'!$G90,IF(application=Aerosol_fogging,'Pick-lists &amp; Defaults'!$G116, IF(application=Smearing,'Pick-lists &amp; Defaults'!$G142,IF(application=Fumigation,'Pick-lists &amp; Defaults'!$G168,IF(application=Sprinkling,'Pick-lists &amp; Defaults'!$G194,IF(application=Bait,'Pick-lists &amp; Defaults'!$G220,IF(application=Sprinkling_bait,'Pick-lists &amp; Defaults'!$G246,"??")))))))</f>
        <v>??</v>
      </c>
      <c r="R134" s="197" t="str">
        <f>IF(application=Spraying_foaming,'Pick-lists &amp; Defaults'!$G91,IF(application=Aerosol_fogging,'Pick-lists &amp; Defaults'!$G117, IF(application=Smearing,'Pick-lists &amp; Defaults'!$G143,IF(application=Fumigation,'Pick-lists &amp; Defaults'!$G169,IF(application=Sprinkling,'Pick-lists &amp; Defaults'!$G195,IF(application=Bait,'Pick-lists &amp; Defaults'!$G221,IF(application=Sprinkling_bait,'Pick-lists &amp; Defaults'!$G247,"??")))))))</f>
        <v>??</v>
      </c>
      <c r="S134" s="197" t="str">
        <f>IF(application=Spraying_foaming,'Pick-lists &amp; Defaults'!$G92,IF(application=Aerosol_fogging,'Pick-lists &amp; Defaults'!$G118, IF(application=Smearing,'Pick-lists &amp; Defaults'!$G144,IF(application=Fumigation,'Pick-lists &amp; Defaults'!$G170,IF(application=Sprinkling,'Pick-lists &amp; Defaults'!$G196,IF(application=Bait,'Pick-lists &amp; Defaults'!$G222,IF(application=Sprinkling_bait,'Pick-lists &amp; Defaults'!$G248,"??")))))))</f>
        <v>??</v>
      </c>
      <c r="T134" s="197" t="str">
        <f>IF(application=Spraying_foaming,'Pick-lists &amp; Defaults'!$G93,IF(application=Aerosol_fogging,'Pick-lists &amp; Defaults'!$G119, IF(application=Smearing,'Pick-lists &amp; Defaults'!$G145,IF(application=Fumigation,'Pick-lists &amp; Defaults'!$G171,IF(application=Sprinkling,'Pick-lists &amp; Defaults'!$G197,IF(application=Bait,'Pick-lists &amp; Defaults'!$G223,IF(application=Sprinkling_bait,'Pick-lists &amp; Defaults'!$G249,"??")))))))</f>
        <v>??</v>
      </c>
      <c r="U134" s="197" t="str">
        <f>IF(application=Spraying_foaming,'Pick-lists &amp; Defaults'!$G94,IF(application=Aerosol_fogging,'Pick-lists &amp; Defaults'!$G120, IF(application=Smearing,'Pick-lists &amp; Defaults'!$G146,IF(application=Fumigation,'Pick-lists &amp; Defaults'!$G172,IF(application=Sprinkling,'Pick-lists &amp; Defaults'!$G198,IF(application=Bait,'Pick-lists &amp; Defaults'!$G224,IF(application=Sprinkling_bait,'Pick-lists &amp; Defaults'!$G250,"??")))))))</f>
        <v>??</v>
      </c>
      <c r="V134" s="197" t="str">
        <f>IF(application=Spraying_foaming,'Pick-lists &amp; Defaults'!$G95,IF(application=Aerosol_fogging,'Pick-lists &amp; Defaults'!$G121, IF(application=Smearing,'Pick-lists &amp; Defaults'!$G147,IF(application=Fumigation,'Pick-lists &amp; Defaults'!$G173,IF(application=Sprinkling,'Pick-lists &amp; Defaults'!$G199,IF(application=Bait,'Pick-lists &amp; Defaults'!$G225,IF(application=Sprinkling_bait,'Pick-lists &amp; Defaults'!$G251,"??")))))))</f>
        <v>??</v>
      </c>
      <c r="W134" s="197" t="str">
        <f>IF(application=Spraying_foaming,'Pick-lists &amp; Defaults'!$G96,IF(application=Aerosol_fogging,'Pick-lists &amp; Defaults'!$G122, IF(application=Smearing,'Pick-lists &amp; Defaults'!$G148,IF(application=Fumigation,'Pick-lists &amp; Defaults'!$G174,IF(application=Sprinkling,'Pick-lists &amp; Defaults'!$G200,IF(application=Bait,'Pick-lists &amp; Defaults'!$G226,IF(application=Sprinkling_bait,'Pick-lists &amp; Defaults'!$G252,"??")))))))</f>
        <v>??</v>
      </c>
      <c r="X134" s="197" t="str">
        <f>IF(application=Spraying_foaming,'Pick-lists &amp; Defaults'!$G97,IF(application=Aerosol_fogging,'Pick-lists &amp; Defaults'!$G123, IF(application=Smearing,'Pick-lists &amp; Defaults'!$G149,IF(application=Fumigation,'Pick-lists &amp; Defaults'!$G175,IF(application=Sprinkling,'Pick-lists &amp; Defaults'!$G201,IF(application=Bait,'Pick-lists &amp; Defaults'!$G227,IF(application=Sprinkling_bait,'Pick-lists &amp; Defaults'!$G253,"??")))))))</f>
        <v>??</v>
      </c>
      <c r="Y134" s="197" t="str">
        <f>IF(application=Spraying_foaming,'Pick-lists &amp; Defaults'!$G98,IF(application=Aerosol_fogging,'Pick-lists &amp; Defaults'!$G124, IF(application=Smearing,'Pick-lists &amp; Defaults'!$G150,IF(application=Fumigation,'Pick-lists &amp; Defaults'!$G176,IF(application=Sprinkling,'Pick-lists &amp; Defaults'!$G202,IF(application=Bait,'Pick-lists &amp; Defaults'!$G228,IF(application=Sprinkling_bait,'Pick-lists &amp; Defaults'!$G254,"??")))))))</f>
        <v>??</v>
      </c>
      <c r="Z134" s="197" t="str">
        <f>IF(application=Spraying_foaming,'Pick-lists &amp; Defaults'!$G99,IF(application=Aerosol_fogging,'Pick-lists &amp; Defaults'!$G125, IF(application=Smearing,'Pick-lists &amp; Defaults'!$G151,IF(application=Fumigation,'Pick-lists &amp; Defaults'!$G177,IF(application=Sprinkling,'Pick-lists &amp; Defaults'!$G203,IF(application=Bait,'Pick-lists &amp; Defaults'!$G229,IF(application=Sprinkling_bait,'Pick-lists &amp; Defaults'!$G255,"??")))))))</f>
        <v>??</v>
      </c>
      <c r="AA134" s="197" t="str">
        <f>IF(application=Spraying_foaming,'Pick-lists &amp; Defaults'!$G100,IF(application=Aerosol_fogging,'Pick-lists &amp; Defaults'!$G126, IF(application=Smearing,'Pick-lists &amp; Defaults'!$G152,IF(application=Fumigation,'Pick-lists &amp; Defaults'!$G178,IF(application=Sprinkling,'Pick-lists &amp; Defaults'!$G204,IF(application=Bait,'Pick-lists &amp; Defaults'!$G230,IF(application=Sprinkling_bait,'Pick-lists &amp; Defaults'!$G256,"??")))))))</f>
        <v>??</v>
      </c>
      <c r="AB134" s="197" t="str">
        <f>IF(application=Spraying_foaming,'Pick-lists &amp; Defaults'!$G101,IF(application=Aerosol_fogging,'Pick-lists &amp; Defaults'!$G127, IF(application=Smearing,'Pick-lists &amp; Defaults'!$G153,IF(application=Fumigation,'Pick-lists &amp; Defaults'!$G179,IF(application=Sprinkling,'Pick-lists &amp; Defaults'!$G205,IF(application=Bait,'Pick-lists &amp; Defaults'!$G231,IF(application=Sprinkling_bait,'Pick-lists &amp; Defaults'!$G257,"??")))))))</f>
        <v>??</v>
      </c>
      <c r="AC134" s="197" t="str">
        <f>IF(application=Spraying_foaming,'Pick-lists &amp; Defaults'!$G102,IF(application=Aerosol_fogging,'Pick-lists &amp; Defaults'!$G128, IF(application=Smearing,'Pick-lists &amp; Defaults'!$G154,IF(application=Fumigation,'Pick-lists &amp; Defaults'!$G180,IF(application=Sprinkling,'Pick-lists &amp; Defaults'!$G206,IF(application=Bait,'Pick-lists &amp; Defaults'!$G232,IF(application=Sprinkling_bait,'Pick-lists &amp; Defaults'!$G258,"??")))))))</f>
        <v>??</v>
      </c>
      <c r="AD134" s="197" t="str">
        <f>IF(application=Spraying_foaming,'Pick-lists &amp; Defaults'!$G103,IF(application=Aerosol_fogging,'Pick-lists &amp; Defaults'!$G129, IF(application=Smearing,'Pick-lists &amp; Defaults'!$G155,IF(application=Fumigation,'Pick-lists &amp; Defaults'!$G181,IF(application=Sprinkling,'Pick-lists &amp; Defaults'!$G207,IF(application=Bait,'Pick-lists &amp; Defaults'!$G233,IF(application=Sprinkling_bait,'Pick-lists &amp; Defaults'!$G259,"??")))))))</f>
        <v>??</v>
      </c>
    </row>
    <row r="135" spans="1:121" s="73" customFormat="1" ht="15.4">
      <c r="B135" s="107"/>
      <c r="C135" s="107"/>
      <c r="D135" s="133" t="s">
        <v>166</v>
      </c>
      <c r="E135" s="133"/>
      <c r="F135" s="116" t="s">
        <v>385</v>
      </c>
      <c r="G135" s="121" t="s">
        <v>13</v>
      </c>
      <c r="H135" s="124" t="s">
        <v>5</v>
      </c>
      <c r="I135" s="124"/>
      <c r="J135" s="120"/>
      <c r="K135" s="197" t="str">
        <f>IF(application=Spraying_foaming,'Pick-lists &amp; Defaults'!$H84,IF(application=Aerosol_fogging,'Pick-lists &amp; Defaults'!$H110, IF(application=Smearing,'Pick-lists &amp; Defaults'!$H136,IF(application=Fumigation,'Pick-lists &amp; Defaults'!$H162,IF(application=Sprinkling,'Pick-lists &amp; Defaults'!$H188,IF(application=Bait,'Pick-lists &amp; Defaults'!$H214,IF(application=Sprinkling_bait,'Pick-lists &amp; Defaults'!$H240,"??")))))))</f>
        <v>??</v>
      </c>
      <c r="L135" s="197" t="str">
        <f>IF(application=Spraying_foaming,'Pick-lists &amp; Defaults'!$H85,IF(application=Aerosol_fogging,'Pick-lists &amp; Defaults'!$H111, IF(application=Smearing,'Pick-lists &amp; Defaults'!$H137,IF(application=Fumigation,'Pick-lists &amp; Defaults'!$H163,IF(application=Sprinkling,'Pick-lists &amp; Defaults'!$H189,IF(application=Bait,'Pick-lists &amp; Defaults'!$H215,IF(application=Sprinkling_bait,'Pick-lists &amp; Defaults'!$H241,"??")))))))</f>
        <v>??</v>
      </c>
      <c r="M135" s="197" t="str">
        <f>IF(application=Spraying_foaming,'Pick-lists &amp; Defaults'!$H86,IF(application=Aerosol_fogging,'Pick-lists &amp; Defaults'!$H112, IF(application=Smearing,'Pick-lists &amp; Defaults'!$H138,IF(application=Fumigation,'Pick-lists &amp; Defaults'!$H164,IF(application=Sprinkling,'Pick-lists &amp; Defaults'!$H190,IF(application=Bait,'Pick-lists &amp; Defaults'!$H216,IF(application=Sprinkling_bait,'Pick-lists &amp; Defaults'!$H242,"??")))))))</f>
        <v>??</v>
      </c>
      <c r="N135" s="197" t="str">
        <f>IF(application=Spraying_foaming,'Pick-lists &amp; Defaults'!$H87,IF(application=Aerosol_fogging,'Pick-lists &amp; Defaults'!$H113, IF(application=Smearing,'Pick-lists &amp; Defaults'!$H139,IF(application=Fumigation,'Pick-lists &amp; Defaults'!$H165,IF(application=Sprinkling,'Pick-lists &amp; Defaults'!$H191,IF(application=Bait,'Pick-lists &amp; Defaults'!$H217,IF(application=Sprinkling_bait,'Pick-lists &amp; Defaults'!$H243,"??")))))))</f>
        <v>??</v>
      </c>
      <c r="O135" s="197" t="str">
        <f>IF(application=Spraying_foaming,'Pick-lists &amp; Defaults'!$H88,IF(application=Aerosol_fogging,'Pick-lists &amp; Defaults'!$H114, IF(application=Smearing,'Pick-lists &amp; Defaults'!$H140,IF(application=Fumigation,'Pick-lists &amp; Defaults'!$H166,IF(application=Sprinkling,'Pick-lists &amp; Defaults'!$H192,IF(application=Bait,'Pick-lists &amp; Defaults'!$H218,IF(application=Sprinkling_bait,'Pick-lists &amp; Defaults'!$H244,"??")))))))</f>
        <v>??</v>
      </c>
      <c r="P135" s="197" t="str">
        <f>IF(application=Spraying_foaming,'Pick-lists &amp; Defaults'!$H89,IF(application=Aerosol_fogging,'Pick-lists &amp; Defaults'!$H115, IF(application=Smearing,'Pick-lists &amp; Defaults'!$H141,IF(application=Fumigation,'Pick-lists &amp; Defaults'!$H167,IF(application=Sprinkling,'Pick-lists &amp; Defaults'!$H193,IF(application=Bait,'Pick-lists &amp; Defaults'!$H219,IF(application=Sprinkling_bait,'Pick-lists &amp; Defaults'!$H245,"??")))))))</f>
        <v>??</v>
      </c>
      <c r="Q135" s="197" t="str">
        <f>IF(application=Spraying_foaming,'Pick-lists &amp; Defaults'!$H90,IF(application=Aerosol_fogging,'Pick-lists &amp; Defaults'!$H116, IF(application=Smearing,'Pick-lists &amp; Defaults'!$H142,IF(application=Fumigation,'Pick-lists &amp; Defaults'!$H168,IF(application=Sprinkling,'Pick-lists &amp; Defaults'!$H194,IF(application=Bait,'Pick-lists &amp; Defaults'!$H220,IF(application=Sprinkling_bait,'Pick-lists &amp; Defaults'!$H246,"??")))))))</f>
        <v>??</v>
      </c>
      <c r="R135" s="197" t="str">
        <f>IF(application=Spraying_foaming,'Pick-lists &amp; Defaults'!$H91,IF(application=Aerosol_fogging,'Pick-lists &amp; Defaults'!$H117, IF(application=Smearing,'Pick-lists &amp; Defaults'!$H143,IF(application=Fumigation,'Pick-lists &amp; Defaults'!$H169,IF(application=Sprinkling,'Pick-lists &amp; Defaults'!$H195,IF(application=Bait,'Pick-lists &amp; Defaults'!$H221,IF(application=Sprinkling_bait,'Pick-lists &amp; Defaults'!$H247,"??")))))))</f>
        <v>??</v>
      </c>
      <c r="S135" s="197" t="str">
        <f>IF(application=Spraying_foaming,'Pick-lists &amp; Defaults'!$H92,IF(application=Aerosol_fogging,'Pick-lists &amp; Defaults'!$H118, IF(application=Smearing,'Pick-lists &amp; Defaults'!$H144,IF(application=Fumigation,'Pick-lists &amp; Defaults'!$H170,IF(application=Sprinkling,'Pick-lists &amp; Defaults'!$H196,IF(application=Bait,'Pick-lists &amp; Defaults'!$H222,IF(application=Sprinkling_bait,'Pick-lists &amp; Defaults'!$H248,"??")))))))</f>
        <v>??</v>
      </c>
      <c r="T135" s="197" t="str">
        <f>IF(application=Spraying_foaming,'Pick-lists &amp; Defaults'!$H93,IF(application=Aerosol_fogging,'Pick-lists &amp; Defaults'!$H119, IF(application=Smearing,'Pick-lists &amp; Defaults'!$H145,IF(application=Fumigation,'Pick-lists &amp; Defaults'!$H171,IF(application=Sprinkling,'Pick-lists &amp; Defaults'!$H197,IF(application=Bait,'Pick-lists &amp; Defaults'!$H223,IF(application=Sprinkling_bait,'Pick-lists &amp; Defaults'!$H249,"??")))))))</f>
        <v>??</v>
      </c>
      <c r="U135" s="197" t="str">
        <f>IF(application=Spraying_foaming,'Pick-lists &amp; Defaults'!$H94,IF(application=Aerosol_fogging,'Pick-lists &amp; Defaults'!$H120, IF(application=Smearing,'Pick-lists &amp; Defaults'!$H146,IF(application=Fumigation,'Pick-lists &amp; Defaults'!$H172,IF(application=Sprinkling,'Pick-lists &amp; Defaults'!$H198,IF(application=Bait,'Pick-lists &amp; Defaults'!$H224,IF(application=Sprinkling_bait,'Pick-lists &amp; Defaults'!$H250,"??")))))))</f>
        <v>??</v>
      </c>
      <c r="V135" s="197" t="str">
        <f>IF(application=Spraying_foaming,'Pick-lists &amp; Defaults'!$H95,IF(application=Aerosol_fogging,'Pick-lists &amp; Defaults'!$H121, IF(application=Smearing,'Pick-lists &amp; Defaults'!$H147,IF(application=Fumigation,'Pick-lists &amp; Defaults'!$H173,IF(application=Sprinkling,'Pick-lists &amp; Defaults'!$H199,IF(application=Bait,'Pick-lists &amp; Defaults'!$H225,IF(application=Sprinkling_bait,'Pick-lists &amp; Defaults'!$H251,"??")))))))</f>
        <v>??</v>
      </c>
      <c r="W135" s="197" t="str">
        <f>IF(application=Spraying_foaming,'Pick-lists &amp; Defaults'!$H96,IF(application=Aerosol_fogging,'Pick-lists &amp; Defaults'!$H122, IF(application=Smearing,'Pick-lists &amp; Defaults'!$H148,IF(application=Fumigation,'Pick-lists &amp; Defaults'!$H174,IF(application=Sprinkling,'Pick-lists &amp; Defaults'!$H200,IF(application=Bait,'Pick-lists &amp; Defaults'!$H226,IF(application=Sprinkling_bait,'Pick-lists &amp; Defaults'!$H252,"??")))))))</f>
        <v>??</v>
      </c>
      <c r="X135" s="197" t="str">
        <f>IF(application=Spraying_foaming,'Pick-lists &amp; Defaults'!$H97,IF(application=Aerosol_fogging,'Pick-lists &amp; Defaults'!$H123, IF(application=Smearing,'Pick-lists &amp; Defaults'!$H149,IF(application=Fumigation,'Pick-lists &amp; Defaults'!$H175,IF(application=Sprinkling,'Pick-lists &amp; Defaults'!$H201,IF(application=Bait,'Pick-lists &amp; Defaults'!$H227,IF(application=Sprinkling_bait,'Pick-lists &amp; Defaults'!$H253,"??")))))))</f>
        <v>??</v>
      </c>
      <c r="Y135" s="197" t="str">
        <f>IF(application=Spraying_foaming,'Pick-lists &amp; Defaults'!$H98,IF(application=Aerosol_fogging,'Pick-lists &amp; Defaults'!$H124, IF(application=Smearing,'Pick-lists &amp; Defaults'!$H150,IF(application=Fumigation,'Pick-lists &amp; Defaults'!$H176,IF(application=Sprinkling,'Pick-lists &amp; Defaults'!$H202,IF(application=Bait,'Pick-lists &amp; Defaults'!$H228,IF(application=Sprinkling_bait,'Pick-lists &amp; Defaults'!$H254,"??")))))))</f>
        <v>??</v>
      </c>
      <c r="Z135" s="197" t="str">
        <f>IF(application=Spraying_foaming,'Pick-lists &amp; Defaults'!$H99,IF(application=Aerosol_fogging,'Pick-lists &amp; Defaults'!$H125, IF(application=Smearing,'Pick-lists &amp; Defaults'!$H151,IF(application=Fumigation,'Pick-lists &amp; Defaults'!$H177,IF(application=Sprinkling,'Pick-lists &amp; Defaults'!$H203,IF(application=Bait,'Pick-lists &amp; Defaults'!$H229,IF(application=Sprinkling_bait,'Pick-lists &amp; Defaults'!$H255,"??")))))))</f>
        <v>??</v>
      </c>
      <c r="AA135" s="197" t="str">
        <f>IF(application=Spraying_foaming,'Pick-lists &amp; Defaults'!$H100,IF(application=Aerosol_fogging,'Pick-lists &amp; Defaults'!$H126, IF(application=Smearing,'Pick-lists &amp; Defaults'!$H152,IF(application=Fumigation,'Pick-lists &amp; Defaults'!$H178,IF(application=Sprinkling,'Pick-lists &amp; Defaults'!$H204,IF(application=Bait,'Pick-lists &amp; Defaults'!$H230,IF(application=Sprinkling_bait,'Pick-lists &amp; Defaults'!$H256,"??")))))))</f>
        <v>??</v>
      </c>
      <c r="AB135" s="197" t="str">
        <f>IF(application=Spraying_foaming,'Pick-lists &amp; Defaults'!$H101,IF(application=Aerosol_fogging,'Pick-lists &amp; Defaults'!$H127, IF(application=Smearing,'Pick-lists &amp; Defaults'!$H153,IF(application=Fumigation,'Pick-lists &amp; Defaults'!$H179,IF(application=Sprinkling,'Pick-lists &amp; Defaults'!$H205,IF(application=Bait,'Pick-lists &amp; Defaults'!$H231,IF(application=Sprinkling_bait,'Pick-lists &amp; Defaults'!$H257,"??")))))))</f>
        <v>??</v>
      </c>
      <c r="AC135" s="197" t="str">
        <f>IF(application=Spraying_foaming,'Pick-lists &amp; Defaults'!$H102,IF(application=Aerosol_fogging,'Pick-lists &amp; Defaults'!$H128, IF(application=Smearing,'Pick-lists &amp; Defaults'!$H154,IF(application=Fumigation,'Pick-lists &amp; Defaults'!$H180,IF(application=Sprinkling,'Pick-lists &amp; Defaults'!$H206,IF(application=Bait,'Pick-lists &amp; Defaults'!$H232,IF(application=Sprinkling_bait,'Pick-lists &amp; Defaults'!$H258,"??")))))))</f>
        <v>??</v>
      </c>
      <c r="AD135" s="197" t="str">
        <f>IF(application=Spraying_foaming,'Pick-lists &amp; Defaults'!$H103,IF(application=Aerosol_fogging,'Pick-lists &amp; Defaults'!$H129, IF(application=Smearing,'Pick-lists &amp; Defaults'!$H155,IF(application=Fumigation,'Pick-lists &amp; Defaults'!$H181,IF(application=Sprinkling,'Pick-lists &amp; Defaults'!$H207,IF(application=Bait,'Pick-lists &amp; Defaults'!$H233,IF(application=Sprinkling_bait,'Pick-lists &amp; Defaults'!$H259,"??")))))))</f>
        <v>??</v>
      </c>
    </row>
    <row r="136" spans="1:121" ht="15.4">
      <c r="B136" s="107"/>
      <c r="C136" s="107"/>
      <c r="D136" s="107" t="s">
        <v>167</v>
      </c>
      <c r="E136" s="107"/>
      <c r="F136" s="116" t="s">
        <v>385</v>
      </c>
      <c r="G136" s="115" t="s">
        <v>13</v>
      </c>
      <c r="H136" s="124" t="s">
        <v>5</v>
      </c>
      <c r="I136" s="124"/>
      <c r="J136" s="107"/>
      <c r="K136" s="197" t="str">
        <f>IF(application=Spraying_foaming,'Pick-lists &amp; Defaults'!$I84,IF(application=Aerosol_fogging,'Pick-lists &amp; Defaults'!$I110, IF(application=Smearing,'Pick-lists &amp; Defaults'!$I136,IF(application=Fumigation,'Pick-lists &amp; Defaults'!$I162,IF(application=Sprinkling,'Pick-lists &amp; Defaults'!$I188,IF(application=Bait,'Pick-lists &amp; Defaults'!$I214,IF(application=Sprinkling_bait,'Pick-lists &amp; Defaults'!$I240,"??")))))))</f>
        <v>??</v>
      </c>
      <c r="L136" s="197" t="str">
        <f>IF(application=Spraying_foaming,'Pick-lists &amp; Defaults'!$I85,IF(application=Aerosol_fogging,'Pick-lists &amp; Defaults'!$I111, IF(application=Smearing,'Pick-lists &amp; Defaults'!$I137,IF(application=Fumigation,'Pick-lists &amp; Defaults'!$I163,IF(application=Sprinkling,'Pick-lists &amp; Defaults'!$I189,IF(application=Bait,'Pick-lists &amp; Defaults'!$I215,IF(application=Sprinkling_bait,'Pick-lists &amp; Defaults'!$I241,"??")))))))</f>
        <v>??</v>
      </c>
      <c r="M136" s="197" t="str">
        <f>IF(application=Spraying_foaming,'Pick-lists &amp; Defaults'!$I86,IF(application=Aerosol_fogging,'Pick-lists &amp; Defaults'!$I112, IF(application=Smearing,'Pick-lists &amp; Defaults'!$I138,IF(application=Fumigation,'Pick-lists &amp; Defaults'!$I164,IF(application=Sprinkling,'Pick-lists &amp; Defaults'!$I190,IF(application=Bait,'Pick-lists &amp; Defaults'!$I216,IF(application=Sprinkling_bait,'Pick-lists &amp; Defaults'!$I242,"??")))))))</f>
        <v>??</v>
      </c>
      <c r="N136" s="197" t="str">
        <f>IF(application=Spraying_foaming,'Pick-lists &amp; Defaults'!$I87,IF(application=Aerosol_fogging,'Pick-lists &amp; Defaults'!$I113, IF(application=Smearing,'Pick-lists &amp; Defaults'!$I139,IF(application=Fumigation,'Pick-lists &amp; Defaults'!$I165,IF(application=Sprinkling,'Pick-lists &amp; Defaults'!$I191,IF(application=Bait,'Pick-lists &amp; Defaults'!$I217,IF(application=Sprinkling_bait,'Pick-lists &amp; Defaults'!$I243,"??")))))))</f>
        <v>??</v>
      </c>
      <c r="O136" s="197" t="str">
        <f>IF(application=Spraying_foaming,'Pick-lists &amp; Defaults'!$I88,IF(application=Aerosol_fogging,'Pick-lists &amp; Defaults'!$I114, IF(application=Smearing,'Pick-lists &amp; Defaults'!$I140,IF(application=Fumigation,'Pick-lists &amp; Defaults'!$I166,IF(application=Sprinkling,'Pick-lists &amp; Defaults'!$I192,IF(application=Bait,'Pick-lists &amp; Defaults'!$I218,IF(application=Sprinkling_bait,'Pick-lists &amp; Defaults'!$I244,"??")))))))</f>
        <v>??</v>
      </c>
      <c r="P136" s="197" t="str">
        <f>IF(application=Spraying_foaming,'Pick-lists &amp; Defaults'!$I89,IF(application=Aerosol_fogging,'Pick-lists &amp; Defaults'!$I115, IF(application=Smearing,'Pick-lists &amp; Defaults'!$I141,IF(application=Fumigation,'Pick-lists &amp; Defaults'!$I167,IF(application=Sprinkling,'Pick-lists &amp; Defaults'!$I193,IF(application=Bait,'Pick-lists &amp; Defaults'!$I219,IF(application=Sprinkling_bait,'Pick-lists &amp; Defaults'!$I245,"??")))))))</f>
        <v>??</v>
      </c>
      <c r="Q136" s="197" t="str">
        <f>IF(application=Spraying_foaming,'Pick-lists &amp; Defaults'!$I90,IF(application=Aerosol_fogging,'Pick-lists &amp; Defaults'!$I116, IF(application=Smearing,'Pick-lists &amp; Defaults'!$I142,IF(application=Fumigation,'Pick-lists &amp; Defaults'!$I168,IF(application=Sprinkling,'Pick-lists &amp; Defaults'!$I194,IF(application=Bait,'Pick-lists &amp; Defaults'!$I220,IF(application=Sprinkling_bait,'Pick-lists &amp; Defaults'!$I246,"??")))))))</f>
        <v>??</v>
      </c>
      <c r="R136" s="197" t="str">
        <f>IF(application=Spraying_foaming,'Pick-lists &amp; Defaults'!$I91,IF(application=Aerosol_fogging,'Pick-lists &amp; Defaults'!$I117, IF(application=Smearing,'Pick-lists &amp; Defaults'!$I143,IF(application=Fumigation,'Pick-lists &amp; Defaults'!$I169,IF(application=Sprinkling,'Pick-lists &amp; Defaults'!$I195,IF(application=Bait,'Pick-lists &amp; Defaults'!$I221,IF(application=Sprinkling_bait,'Pick-lists &amp; Defaults'!$I247,"??")))))))</f>
        <v>??</v>
      </c>
      <c r="S136" s="197" t="str">
        <f>IF(application=Spraying_foaming,'Pick-lists &amp; Defaults'!$I92,IF(application=Aerosol_fogging,'Pick-lists &amp; Defaults'!$I118, IF(application=Smearing,'Pick-lists &amp; Defaults'!$I144,IF(application=Fumigation,'Pick-lists &amp; Defaults'!$I170,IF(application=Sprinkling,'Pick-lists &amp; Defaults'!$I196,IF(application=Bait,'Pick-lists &amp; Defaults'!$I222,IF(application=Sprinkling_bait,'Pick-lists &amp; Defaults'!$I248,"??")))))))</f>
        <v>??</v>
      </c>
      <c r="T136" s="197" t="str">
        <f>IF(application=Spraying_foaming,'Pick-lists &amp; Defaults'!$I93,IF(application=Aerosol_fogging,'Pick-lists &amp; Defaults'!$I119, IF(application=Smearing,'Pick-lists &amp; Defaults'!$I145,IF(application=Fumigation,'Pick-lists &amp; Defaults'!$I171,IF(application=Sprinkling,'Pick-lists &amp; Defaults'!$I197,IF(application=Bait,'Pick-lists &amp; Defaults'!$I223,IF(application=Sprinkling_bait,'Pick-lists &amp; Defaults'!$I249,"??")))))))</f>
        <v>??</v>
      </c>
      <c r="U136" s="197" t="str">
        <f>IF(application=Spraying_foaming,'Pick-lists &amp; Defaults'!$I94,IF(application=Aerosol_fogging,'Pick-lists &amp; Defaults'!$I120, IF(application=Smearing,'Pick-lists &amp; Defaults'!$I146,IF(application=Fumigation,'Pick-lists &amp; Defaults'!$I172,IF(application=Sprinkling,'Pick-lists &amp; Defaults'!$I198,IF(application=Bait,'Pick-lists &amp; Defaults'!$I224,IF(application=Sprinkling_bait,'Pick-lists &amp; Defaults'!$I250,"??")))))))</f>
        <v>??</v>
      </c>
      <c r="V136" s="197" t="str">
        <f>IF(application=Spraying_foaming,'Pick-lists &amp; Defaults'!$I95,IF(application=Aerosol_fogging,'Pick-lists &amp; Defaults'!$I121, IF(application=Smearing,'Pick-lists &amp; Defaults'!$I147,IF(application=Fumigation,'Pick-lists &amp; Defaults'!$I173,IF(application=Sprinkling,'Pick-lists &amp; Defaults'!$I199,IF(application=Bait,'Pick-lists &amp; Defaults'!$I225,IF(application=Sprinkling_bait,'Pick-lists &amp; Defaults'!$I251,"??")))))))</f>
        <v>??</v>
      </c>
      <c r="W136" s="197" t="str">
        <f>IF(application=Spraying_foaming,'Pick-lists &amp; Defaults'!$I96,IF(application=Aerosol_fogging,'Pick-lists &amp; Defaults'!$I122, IF(application=Smearing,'Pick-lists &amp; Defaults'!$I148,IF(application=Fumigation,'Pick-lists &amp; Defaults'!$I174,IF(application=Sprinkling,'Pick-lists &amp; Defaults'!$I200,IF(application=Bait,'Pick-lists &amp; Defaults'!$I226,IF(application=Sprinkling_bait,'Pick-lists &amp; Defaults'!$I252,"??")))))))</f>
        <v>??</v>
      </c>
      <c r="X136" s="197" t="str">
        <f>IF(application=Spraying_foaming,'Pick-lists &amp; Defaults'!$I97,IF(application=Aerosol_fogging,'Pick-lists &amp; Defaults'!$I123, IF(application=Smearing,'Pick-lists &amp; Defaults'!$I149,IF(application=Fumigation,'Pick-lists &amp; Defaults'!$I175,IF(application=Sprinkling,'Pick-lists &amp; Defaults'!$I201,IF(application=Bait,'Pick-lists &amp; Defaults'!$I227,IF(application=Sprinkling_bait,'Pick-lists &amp; Defaults'!$I253,"??")))))))</f>
        <v>??</v>
      </c>
      <c r="Y136" s="197" t="str">
        <f>IF(application=Spraying_foaming,'Pick-lists &amp; Defaults'!$I98,IF(application=Aerosol_fogging,'Pick-lists &amp; Defaults'!$I124, IF(application=Smearing,'Pick-lists &amp; Defaults'!$I150,IF(application=Fumigation,'Pick-lists &amp; Defaults'!$I176,IF(application=Sprinkling,'Pick-lists &amp; Defaults'!$I202,IF(application=Bait,'Pick-lists &amp; Defaults'!$I228,IF(application=Sprinkling_bait,'Pick-lists &amp; Defaults'!$I254,"??")))))))</f>
        <v>??</v>
      </c>
      <c r="Z136" s="197" t="str">
        <f>IF(application=Spraying_foaming,'Pick-lists &amp; Defaults'!$I99,IF(application=Aerosol_fogging,'Pick-lists &amp; Defaults'!$I125, IF(application=Smearing,'Pick-lists &amp; Defaults'!$I151,IF(application=Fumigation,'Pick-lists &amp; Defaults'!$I177,IF(application=Sprinkling,'Pick-lists &amp; Defaults'!$I203,IF(application=Bait,'Pick-lists &amp; Defaults'!$I229,IF(application=Sprinkling_bait,'Pick-lists &amp; Defaults'!$I255,"??")))))))</f>
        <v>??</v>
      </c>
      <c r="AA136" s="197" t="str">
        <f>IF(application=Spraying_foaming,'Pick-lists &amp; Defaults'!$I100,IF(application=Aerosol_fogging,'Pick-lists &amp; Defaults'!$I126, IF(application=Smearing,'Pick-lists &amp; Defaults'!$I152,IF(application=Fumigation,'Pick-lists &amp; Defaults'!$I178,IF(application=Sprinkling,'Pick-lists &amp; Defaults'!$I204,IF(application=Bait,'Pick-lists &amp; Defaults'!$I230,IF(application=Sprinkling_bait,'Pick-lists &amp; Defaults'!$I256,"??")))))))</f>
        <v>??</v>
      </c>
      <c r="AB136" s="197" t="str">
        <f>IF(application=Spraying_foaming,'Pick-lists &amp; Defaults'!$I101,IF(application=Aerosol_fogging,'Pick-lists &amp; Defaults'!$I127, IF(application=Smearing,'Pick-lists &amp; Defaults'!$I153,IF(application=Fumigation,'Pick-lists &amp; Defaults'!$I179,IF(application=Sprinkling,'Pick-lists &amp; Defaults'!$I205,IF(application=Bait,'Pick-lists &amp; Defaults'!$I231,IF(application=Sprinkling_bait,'Pick-lists &amp; Defaults'!$I257,"??")))))))</f>
        <v>??</v>
      </c>
      <c r="AC136" s="197" t="str">
        <f>IF(application=Spraying_foaming,'Pick-lists &amp; Defaults'!$I102,IF(application=Aerosol_fogging,'Pick-lists &amp; Defaults'!$I128, IF(application=Smearing,'Pick-lists &amp; Defaults'!$I154,IF(application=Fumigation,'Pick-lists &amp; Defaults'!$I180,IF(application=Sprinkling,'Pick-lists &amp; Defaults'!$I206,IF(application=Bait,'Pick-lists &amp; Defaults'!$I232,IF(application=Sprinkling_bait,'Pick-lists &amp; Defaults'!$I258,"??")))))))</f>
        <v>??</v>
      </c>
      <c r="AD136" s="197" t="str">
        <f>IF(application=Spraying_foaming,'Pick-lists &amp; Defaults'!$I103,IF(application=Aerosol_fogging,'Pick-lists &amp; Defaults'!$I129, IF(application=Smearing,'Pick-lists &amp; Defaults'!$I155,IF(application=Fumigation,'Pick-lists &amp; Defaults'!$I181,IF(application=Sprinkling,'Pick-lists &amp; Defaults'!$I207,IF(application=Bait,'Pick-lists &amp; Defaults'!$I233,IF(application=Sprinkling_bait,'Pick-lists &amp; Defaults'!$I259,"??")))))))</f>
        <v>??</v>
      </c>
    </row>
    <row r="137" spans="1:121" s="73" customFormat="1" ht="15.4">
      <c r="B137" s="107"/>
      <c r="C137" s="107"/>
      <c r="D137" s="117" t="s">
        <v>318</v>
      </c>
      <c r="E137" s="132"/>
      <c r="F137" s="116" t="s">
        <v>385</v>
      </c>
      <c r="G137" s="115" t="s">
        <v>13</v>
      </c>
      <c r="H137" s="124" t="s">
        <v>5</v>
      </c>
      <c r="I137" s="120"/>
      <c r="J137" s="120"/>
      <c r="K137" s="197" t="str">
        <f>IF(application=Spraying_foaming,'Pick-lists &amp; Defaults'!$J84,IF(application=Aerosol_fogging,'Pick-lists &amp; Defaults'!$J110, IF(application=Smearing,'Pick-lists &amp; Defaults'!$J136,IF(application=Fumigation,'Pick-lists &amp; Defaults'!$J162,IF(application=Sprinkling,'Pick-lists &amp; Defaults'!$J188,IF(application=Bait,'Pick-lists &amp; Defaults'!$J214,IF(application=Sprinkling_bait,'Pick-lists &amp; Defaults'!$J240,"??")))))))</f>
        <v>??</v>
      </c>
      <c r="L137" s="197" t="str">
        <f>IF(application=Spraying_foaming,'Pick-lists &amp; Defaults'!$J85,IF(application=Aerosol_fogging,'Pick-lists &amp; Defaults'!$J111, IF(application=Smearing,'Pick-lists &amp; Defaults'!$J137,IF(application=Fumigation,'Pick-lists &amp; Defaults'!$J163,IF(application=Sprinkling,'Pick-lists &amp; Defaults'!$J189,IF(application=Bait,'Pick-lists &amp; Defaults'!$J215,IF(application=Sprinkling_bait,'Pick-lists &amp; Defaults'!$J241,"??")))))))</f>
        <v>??</v>
      </c>
      <c r="M137" s="197" t="str">
        <f>IF(application=Spraying_foaming,'Pick-lists &amp; Defaults'!$J86,IF(application=Aerosol_fogging,'Pick-lists &amp; Defaults'!$J112, IF(application=Smearing,'Pick-lists &amp; Defaults'!$J138,IF(application=Fumigation,'Pick-lists &amp; Defaults'!$J164,IF(application=Sprinkling,'Pick-lists &amp; Defaults'!$J190,IF(application=Bait,'Pick-lists &amp; Defaults'!$J216,IF(application=Sprinkling_bait,'Pick-lists &amp; Defaults'!$J242,"??")))))))</f>
        <v>??</v>
      </c>
      <c r="N137" s="197" t="str">
        <f>IF(application=Spraying_foaming,'Pick-lists &amp; Defaults'!$J87,IF(application=Aerosol_fogging,'Pick-lists &amp; Defaults'!$J113, IF(application=Smearing,'Pick-lists &amp; Defaults'!$J139,IF(application=Fumigation,'Pick-lists &amp; Defaults'!$J165,IF(application=Sprinkling,'Pick-lists &amp; Defaults'!$J191,IF(application=Bait,'Pick-lists &amp; Defaults'!$J217,IF(application=Sprinkling_bait,'Pick-lists &amp; Defaults'!$J243,"??")))))))</f>
        <v>??</v>
      </c>
      <c r="O137" s="197" t="str">
        <f>IF(application=Spraying_foaming,'Pick-lists &amp; Defaults'!$J88,IF(application=Aerosol_fogging,'Pick-lists &amp; Defaults'!$J114, IF(application=Smearing,'Pick-lists &amp; Defaults'!$J140,IF(application=Fumigation,'Pick-lists &amp; Defaults'!$J166,IF(application=Sprinkling,'Pick-lists &amp; Defaults'!$J192,IF(application=Bait,'Pick-lists &amp; Defaults'!$J218,IF(application=Sprinkling_bait,'Pick-lists &amp; Defaults'!$J244,"??")))))))</f>
        <v>??</v>
      </c>
      <c r="P137" s="197" t="str">
        <f>IF(application=Spraying_foaming,'Pick-lists &amp; Defaults'!$J89,IF(application=Aerosol_fogging,'Pick-lists &amp; Defaults'!$J115, IF(application=Smearing,'Pick-lists &amp; Defaults'!$J141,IF(application=Fumigation,'Pick-lists &amp; Defaults'!$J167,IF(application=Sprinkling,'Pick-lists &amp; Defaults'!$J193,IF(application=Bait,'Pick-lists &amp; Defaults'!$J219,IF(application=Sprinkling_bait,'Pick-lists &amp; Defaults'!$J245,"??")))))))</f>
        <v>??</v>
      </c>
      <c r="Q137" s="197" t="str">
        <f>IF(application=Spraying_foaming,'Pick-lists &amp; Defaults'!$J90,IF(application=Aerosol_fogging,'Pick-lists &amp; Defaults'!$J116, IF(application=Smearing,'Pick-lists &amp; Defaults'!$J142,IF(application=Fumigation,'Pick-lists &amp; Defaults'!$J168,IF(application=Sprinkling,'Pick-lists &amp; Defaults'!$J194,IF(application=Bait,'Pick-lists &amp; Defaults'!$J220,IF(application=Sprinkling_bait,'Pick-lists &amp; Defaults'!$J246,"??")))))))</f>
        <v>??</v>
      </c>
      <c r="R137" s="197" t="str">
        <f>IF(application=Spraying_foaming,'Pick-lists &amp; Defaults'!$J91,IF(application=Aerosol_fogging,'Pick-lists &amp; Defaults'!$J117, IF(application=Smearing,'Pick-lists &amp; Defaults'!$J143,IF(application=Fumigation,'Pick-lists &amp; Defaults'!$J169,IF(application=Sprinkling,'Pick-lists &amp; Defaults'!$J195,IF(application=Bait,'Pick-lists &amp; Defaults'!$J221,IF(application=Sprinkling_bait,'Pick-lists &amp; Defaults'!$J247,"??")))))))</f>
        <v>??</v>
      </c>
      <c r="S137" s="197" t="str">
        <f>IF(application=Spraying_foaming,'Pick-lists &amp; Defaults'!$J92,IF(application=Aerosol_fogging,'Pick-lists &amp; Defaults'!$J118, IF(application=Smearing,'Pick-lists &amp; Defaults'!$J144,IF(application=Fumigation,'Pick-lists &amp; Defaults'!$J170,IF(application=Sprinkling,'Pick-lists &amp; Defaults'!$J196,IF(application=Bait,'Pick-lists &amp; Defaults'!$J222,IF(application=Sprinkling_bait,'Pick-lists &amp; Defaults'!$J248,"??")))))))</f>
        <v>??</v>
      </c>
      <c r="T137" s="197" t="str">
        <f>IF(application=Spraying_foaming,'Pick-lists &amp; Defaults'!$J93,IF(application=Aerosol_fogging,'Pick-lists &amp; Defaults'!$J119, IF(application=Smearing,'Pick-lists &amp; Defaults'!$J145,IF(application=Fumigation,'Pick-lists &amp; Defaults'!$J171,IF(application=Sprinkling,'Pick-lists &amp; Defaults'!$J197,IF(application=Bait,'Pick-lists &amp; Defaults'!$J223,IF(application=Sprinkling_bait,'Pick-lists &amp; Defaults'!$J249,"??")))))))</f>
        <v>??</v>
      </c>
      <c r="U137" s="197" t="str">
        <f>IF(application=Spraying_foaming,'Pick-lists &amp; Defaults'!$J94,IF(application=Aerosol_fogging,'Pick-lists &amp; Defaults'!$J120, IF(application=Smearing,'Pick-lists &amp; Defaults'!$J146,IF(application=Fumigation,'Pick-lists &amp; Defaults'!$J172,IF(application=Sprinkling,'Pick-lists &amp; Defaults'!$J198,IF(application=Bait,'Pick-lists &amp; Defaults'!$J224,IF(application=Sprinkling_bait,'Pick-lists &amp; Defaults'!$J250,"??")))))))</f>
        <v>??</v>
      </c>
      <c r="V137" s="197" t="str">
        <f>IF(application=Spraying_foaming,'Pick-lists &amp; Defaults'!$J95,IF(application=Aerosol_fogging,'Pick-lists &amp; Defaults'!$J121, IF(application=Smearing,'Pick-lists &amp; Defaults'!$J147,IF(application=Fumigation,'Pick-lists &amp; Defaults'!$J173,IF(application=Sprinkling,'Pick-lists &amp; Defaults'!$J199,IF(application=Bait,'Pick-lists &amp; Defaults'!$J225,IF(application=Sprinkling_bait,'Pick-lists &amp; Defaults'!$J251,"??")))))))</f>
        <v>??</v>
      </c>
      <c r="W137" s="197" t="str">
        <f>IF(application=Spraying_foaming,'Pick-lists &amp; Defaults'!$J96,IF(application=Aerosol_fogging,'Pick-lists &amp; Defaults'!$J122, IF(application=Smearing,'Pick-lists &amp; Defaults'!$J148,IF(application=Fumigation,'Pick-lists &amp; Defaults'!$J174,IF(application=Sprinkling,'Pick-lists &amp; Defaults'!$J200,IF(application=Bait,'Pick-lists &amp; Defaults'!$J226,IF(application=Sprinkling_bait,'Pick-lists &amp; Defaults'!$J252,"??")))))))</f>
        <v>??</v>
      </c>
      <c r="X137" s="197" t="str">
        <f>IF(application=Spraying_foaming,'Pick-lists &amp; Defaults'!$J97,IF(application=Aerosol_fogging,'Pick-lists &amp; Defaults'!$J123, IF(application=Smearing,'Pick-lists &amp; Defaults'!$J149,IF(application=Fumigation,'Pick-lists &amp; Defaults'!$J175,IF(application=Sprinkling,'Pick-lists &amp; Defaults'!$J201,IF(application=Bait,'Pick-lists &amp; Defaults'!$J227,IF(application=Sprinkling_bait,'Pick-lists &amp; Defaults'!$J253,"??")))))))</f>
        <v>??</v>
      </c>
      <c r="Y137" s="197" t="str">
        <f>IF(application=Spraying_foaming,'Pick-lists &amp; Defaults'!$J98,IF(application=Aerosol_fogging,'Pick-lists &amp; Defaults'!$J124, IF(application=Smearing,'Pick-lists &amp; Defaults'!$J150,IF(application=Fumigation,'Pick-lists &amp; Defaults'!$J176,IF(application=Sprinkling,'Pick-lists &amp; Defaults'!$J202,IF(application=Bait,'Pick-lists &amp; Defaults'!$J228,IF(application=Sprinkling_bait,'Pick-lists &amp; Defaults'!$J254,"??")))))))</f>
        <v>??</v>
      </c>
      <c r="Z137" s="197" t="str">
        <f>IF(application=Spraying_foaming,'Pick-lists &amp; Defaults'!$J99,IF(application=Aerosol_fogging,'Pick-lists &amp; Defaults'!$J125, IF(application=Smearing,'Pick-lists &amp; Defaults'!$J151,IF(application=Fumigation,'Pick-lists &amp; Defaults'!$J177,IF(application=Sprinkling,'Pick-lists &amp; Defaults'!$J203,IF(application=Bait,'Pick-lists &amp; Defaults'!$J229,IF(application=Sprinkling_bait,'Pick-lists &amp; Defaults'!$J255,"??")))))))</f>
        <v>??</v>
      </c>
      <c r="AA137" s="197" t="str">
        <f>IF(application=Spraying_foaming,'Pick-lists &amp; Defaults'!$J100,IF(application=Aerosol_fogging,'Pick-lists &amp; Defaults'!$J126, IF(application=Smearing,'Pick-lists &amp; Defaults'!$J152,IF(application=Fumigation,'Pick-lists &amp; Defaults'!$J178,IF(application=Sprinkling,'Pick-lists &amp; Defaults'!$J204,IF(application=Bait,'Pick-lists &amp; Defaults'!$J230,IF(application=Sprinkling_bait,'Pick-lists &amp; Defaults'!$J256,"??")))))))</f>
        <v>??</v>
      </c>
      <c r="AB137" s="197" t="str">
        <f>IF(application=Spraying_foaming,'Pick-lists &amp; Defaults'!$J101,IF(application=Aerosol_fogging,'Pick-lists &amp; Defaults'!$J127, IF(application=Smearing,'Pick-lists &amp; Defaults'!$J153,IF(application=Fumigation,'Pick-lists &amp; Defaults'!$J179,IF(application=Sprinkling,'Pick-lists &amp; Defaults'!$J205,IF(application=Bait,'Pick-lists &amp; Defaults'!$J231,IF(application=Sprinkling_bait,'Pick-lists &amp; Defaults'!$J257,"??")))))))</f>
        <v>??</v>
      </c>
      <c r="AC137" s="197" t="str">
        <f>IF(application=Spraying_foaming,'Pick-lists &amp; Defaults'!$J102,IF(application=Aerosol_fogging,'Pick-lists &amp; Defaults'!$J128, IF(application=Smearing,'Pick-lists &amp; Defaults'!$J154,IF(application=Fumigation,'Pick-lists &amp; Defaults'!$J180,IF(application=Sprinkling,'Pick-lists &amp; Defaults'!$J206,IF(application=Bait,'Pick-lists &amp; Defaults'!$J232,IF(application=Sprinkling_bait,'Pick-lists &amp; Defaults'!$J258,"??")))))))</f>
        <v>??</v>
      </c>
      <c r="AD137" s="197" t="str">
        <f>IF(application=Spraying_foaming,'Pick-lists &amp; Defaults'!$J103,IF(application=Aerosol_fogging,'Pick-lists &amp; Defaults'!$J129, IF(application=Smearing,'Pick-lists &amp; Defaults'!$J155,IF(application=Fumigation,'Pick-lists &amp; Defaults'!$J181,IF(application=Sprinkling,'Pick-lists &amp; Defaults'!$J207,IF(application=Bait,'Pick-lists &amp; Defaults'!$J233,IF(application=Sprinkling_bait,'Pick-lists &amp; Defaults'!$J259,"??")))))))</f>
        <v>??</v>
      </c>
    </row>
    <row r="138" spans="1:121" s="73" customFormat="1">
      <c r="B138" s="107"/>
      <c r="C138" s="107"/>
      <c r="D138" s="133"/>
      <c r="E138" s="133"/>
      <c r="F138" s="106"/>
      <c r="G138" s="121"/>
      <c r="H138" s="120"/>
      <c r="I138" s="120"/>
      <c r="J138" s="120"/>
      <c r="K138" s="201"/>
      <c r="L138" s="201"/>
      <c r="M138" s="201"/>
      <c r="N138" s="201"/>
      <c r="O138" s="201"/>
      <c r="P138" s="201"/>
      <c r="Q138" s="201"/>
      <c r="R138" s="201"/>
      <c r="S138" s="201"/>
      <c r="T138" s="201"/>
      <c r="U138" s="201"/>
      <c r="V138" s="201"/>
      <c r="W138" s="201"/>
      <c r="X138" s="201"/>
      <c r="Y138" s="201"/>
      <c r="Z138" s="201"/>
      <c r="AA138" s="201"/>
      <c r="AB138" s="201"/>
      <c r="AC138" s="201"/>
      <c r="AD138" s="201"/>
    </row>
    <row r="139" spans="1:121" s="73" customFormat="1">
      <c r="B139" s="134"/>
      <c r="C139" s="134"/>
      <c r="D139" s="113"/>
      <c r="E139" s="113"/>
      <c r="F139" s="109"/>
      <c r="G139" s="120"/>
      <c r="H139" s="121"/>
      <c r="I139" s="121"/>
      <c r="J139" s="121"/>
      <c r="K139" s="202"/>
      <c r="L139" s="202"/>
      <c r="M139" s="202"/>
      <c r="N139" s="202"/>
      <c r="O139" s="202"/>
      <c r="P139" s="202"/>
      <c r="Q139" s="202"/>
      <c r="R139" s="202"/>
      <c r="S139" s="202"/>
      <c r="T139" s="202"/>
      <c r="U139" s="202"/>
      <c r="V139" s="202"/>
      <c r="W139" s="202"/>
      <c r="X139" s="202"/>
      <c r="Y139" s="202"/>
      <c r="Z139" s="202"/>
      <c r="AA139" s="202"/>
      <c r="AB139" s="202"/>
      <c r="AC139" s="202"/>
      <c r="AD139" s="202"/>
    </row>
    <row r="140" spans="1:121" s="73" customFormat="1" ht="14.25">
      <c r="B140" s="134" t="s">
        <v>110</v>
      </c>
      <c r="C140" s="134"/>
      <c r="D140" s="113" t="s">
        <v>107</v>
      </c>
      <c r="E140" s="113"/>
      <c r="F140" s="109" t="s">
        <v>391</v>
      </c>
      <c r="G140" s="121" t="s">
        <v>13</v>
      </c>
      <c r="H140" s="121" t="s">
        <v>108</v>
      </c>
      <c r="I140" s="121"/>
      <c r="J140" s="121"/>
      <c r="K140" s="197">
        <f>'Pick-lists &amp; Defaults'!N16</f>
        <v>0.33889999999999998</v>
      </c>
      <c r="L140" s="197">
        <f>'Pick-lists &amp; Defaults'!N17</f>
        <v>0.14316000000000001</v>
      </c>
      <c r="M140" s="197">
        <f>'Pick-lists &amp; Defaults'!N18</f>
        <v>0.28819</v>
      </c>
      <c r="N140" s="197">
        <f>'Pick-lists &amp; Defaults'!N19</f>
        <v>0.12862999999999999</v>
      </c>
      <c r="O140" s="197">
        <f>'Pick-lists &amp; Defaults'!N20</f>
        <v>2.3820000000000001E-2</v>
      </c>
      <c r="P140" s="197">
        <f>'Pick-lists &amp; Defaults'!N21</f>
        <v>7.1059999999999998E-2</v>
      </c>
      <c r="Q140" s="197">
        <f>'Pick-lists &amp; Defaults'!N22</f>
        <v>7.1059999999999998E-2</v>
      </c>
      <c r="R140" s="197">
        <f>'Pick-lists &amp; Defaults'!N23</f>
        <v>3.0429999999999999E-2</v>
      </c>
      <c r="S140" s="197">
        <f>'Pick-lists &amp; Defaults'!N24</f>
        <v>2.0200000000000001E-3</v>
      </c>
      <c r="T140" s="197">
        <f>'Pick-lists &amp; Defaults'!N25</f>
        <v>1.81E-3</v>
      </c>
      <c r="U140" s="197">
        <f>'Pick-lists &amp; Defaults'!N26</f>
        <v>1.81E-3</v>
      </c>
      <c r="V140" s="197">
        <f>'Pick-lists &amp; Defaults'!N27</f>
        <v>1.81E-3</v>
      </c>
      <c r="W140" s="197">
        <f>'Pick-lists &amp; Defaults'!N28</f>
        <v>1.7099999999999999E-3</v>
      </c>
      <c r="X140" s="197">
        <f>'Pick-lists &amp; Defaults'!N29</f>
        <v>1.56E-3</v>
      </c>
      <c r="Y140" s="197">
        <f>'Pick-lists &amp; Defaults'!N30</f>
        <v>1.7099999999999999E-3</v>
      </c>
      <c r="Z140" s="197">
        <f>'Pick-lists &amp; Defaults'!N31</f>
        <v>2.98E-3</v>
      </c>
      <c r="AA140" s="197">
        <f>'Pick-lists &amp; Defaults'!N32</f>
        <v>1.3699999999999999E-3</v>
      </c>
      <c r="AB140" s="197">
        <f>'Pick-lists &amp; Defaults'!N33</f>
        <v>4.8199999999999996E-3</v>
      </c>
      <c r="AC140" s="197">
        <f>'Pick-lists &amp; Defaults'!N34</f>
        <v>2.7399999999999998E-3</v>
      </c>
      <c r="AD140" s="197">
        <f>'Pick-lists &amp; Defaults'!N35</f>
        <v>4.8199999999999996E-3</v>
      </c>
    </row>
    <row r="141" spans="1:121" s="76" customFormat="1" ht="5.0999999999999996" customHeight="1">
      <c r="B141" s="134"/>
      <c r="C141" s="134"/>
      <c r="D141" s="107"/>
      <c r="E141" s="107"/>
      <c r="F141" s="106"/>
      <c r="G141" s="120"/>
      <c r="H141" s="121"/>
      <c r="I141" s="121"/>
      <c r="J141" s="121"/>
      <c r="K141" s="210"/>
      <c r="L141" s="210"/>
      <c r="M141" s="210"/>
      <c r="N141" s="210"/>
      <c r="O141" s="210"/>
      <c r="P141" s="210"/>
      <c r="Q141" s="210"/>
      <c r="R141" s="210"/>
      <c r="S141" s="210"/>
      <c r="T141" s="210"/>
      <c r="U141" s="210"/>
      <c r="V141" s="210"/>
      <c r="W141" s="210"/>
      <c r="X141" s="210"/>
      <c r="Y141" s="210"/>
      <c r="Z141" s="210"/>
      <c r="AA141" s="210"/>
      <c r="AB141" s="210"/>
      <c r="AC141" s="210"/>
      <c r="AD141" s="210"/>
    </row>
    <row r="142" spans="1:121" s="73" customFormat="1" ht="14.25">
      <c r="B142" s="119" t="s">
        <v>106</v>
      </c>
      <c r="C142" s="119"/>
      <c r="D142" s="133" t="s">
        <v>46</v>
      </c>
      <c r="E142" s="133"/>
      <c r="F142" s="109" t="s">
        <v>392</v>
      </c>
      <c r="G142" s="121" t="s">
        <v>13</v>
      </c>
      <c r="H142" s="124" t="s">
        <v>5</v>
      </c>
      <c r="I142" s="124"/>
      <c r="J142" s="120"/>
      <c r="K142" s="197">
        <f>'Pick-lists &amp; Defaults'!C16</f>
        <v>100</v>
      </c>
      <c r="L142" s="197">
        <f>'Pick-lists &amp; Defaults'!C17</f>
        <v>100</v>
      </c>
      <c r="M142" s="197">
        <f>'Pick-lists &amp; Defaults'!C18</f>
        <v>125</v>
      </c>
      <c r="N142" s="197">
        <f>'Pick-lists &amp; Defaults'!C19</f>
        <v>125</v>
      </c>
      <c r="O142" s="197">
        <f>'Pick-lists &amp; Defaults'!C20</f>
        <v>80</v>
      </c>
      <c r="P142" s="197">
        <f>'Pick-lists &amp; Defaults'!C21</f>
        <v>132</v>
      </c>
      <c r="Q142" s="197">
        <f>'Pick-lists &amp; Defaults'!C22</f>
        <v>132</v>
      </c>
      <c r="R142" s="197">
        <f>'Pick-lists &amp; Defaults'!C23</f>
        <v>400</v>
      </c>
      <c r="S142" s="197">
        <f>'Pick-lists &amp; Defaults'!C24</f>
        <v>21000</v>
      </c>
      <c r="T142" s="197">
        <f>'Pick-lists &amp; Defaults'!C25</f>
        <v>21000</v>
      </c>
      <c r="U142" s="197">
        <f>'Pick-lists &amp; Defaults'!C26</f>
        <v>21000</v>
      </c>
      <c r="V142" s="197">
        <f>'Pick-lists &amp; Defaults'!C27</f>
        <v>21000</v>
      </c>
      <c r="W142" s="197">
        <f>'Pick-lists &amp; Defaults'!C28</f>
        <v>10000</v>
      </c>
      <c r="X142" s="197">
        <f>'Pick-lists &amp; Defaults'!C29</f>
        <v>20000</v>
      </c>
      <c r="Y142" s="197">
        <f>'Pick-lists &amp; Defaults'!C30</f>
        <v>20000</v>
      </c>
      <c r="Z142" s="197">
        <f>'Pick-lists &amp; Defaults'!C31</f>
        <v>7000</v>
      </c>
      <c r="AA142" s="197">
        <f>'Pick-lists &amp; Defaults'!C32</f>
        <v>9000</v>
      </c>
      <c r="AB142" s="197">
        <f>'Pick-lists &amp; Defaults'!C33</f>
        <v>10000</v>
      </c>
      <c r="AC142" s="197">
        <f>'Pick-lists &amp; Defaults'!C34</f>
        <v>10000</v>
      </c>
      <c r="AD142" s="197">
        <f>'Pick-lists &amp; Defaults'!C35</f>
        <v>10000</v>
      </c>
    </row>
    <row r="143" spans="1:121" s="75" customFormat="1" ht="5.0999999999999996" customHeight="1">
      <c r="A143" s="76"/>
      <c r="B143" s="135"/>
      <c r="C143" s="135"/>
      <c r="D143" s="107"/>
      <c r="E143" s="107"/>
      <c r="F143" s="107"/>
      <c r="G143" s="115"/>
      <c r="H143" s="115"/>
      <c r="I143" s="115"/>
      <c r="J143" s="115"/>
      <c r="K143" s="211"/>
      <c r="L143" s="212"/>
      <c r="M143" s="212"/>
      <c r="N143" s="212"/>
      <c r="O143" s="212"/>
      <c r="P143" s="213"/>
      <c r="Q143" s="213"/>
      <c r="R143" s="213"/>
      <c r="S143" s="213"/>
      <c r="T143" s="213"/>
      <c r="U143" s="213"/>
      <c r="V143" s="213"/>
      <c r="W143" s="213"/>
      <c r="X143" s="213"/>
      <c r="Y143" s="213"/>
      <c r="Z143" s="213"/>
      <c r="AA143" s="213"/>
      <c r="AB143" s="213"/>
      <c r="AC143" s="213"/>
      <c r="AD143" s="21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9"/>
      <c r="DQ143" s="79"/>
    </row>
    <row r="144" spans="1:121" s="97" customFormat="1">
      <c r="A144" s="76"/>
      <c r="B144" s="116"/>
      <c r="C144" s="116"/>
      <c r="D144" s="107"/>
      <c r="E144" s="107"/>
      <c r="F144" s="107"/>
      <c r="G144" s="115"/>
      <c r="H144" s="115"/>
      <c r="I144" s="115"/>
      <c r="J144" s="115"/>
      <c r="K144" s="115"/>
      <c r="L144" s="129"/>
      <c r="M144" s="129"/>
      <c r="N144" s="129"/>
      <c r="O144" s="129"/>
      <c r="P144" s="106"/>
      <c r="Q144" s="106"/>
      <c r="R144" s="106"/>
      <c r="S144" s="106"/>
      <c r="T144" s="106"/>
      <c r="U144" s="106"/>
      <c r="V144" s="106"/>
      <c r="W144" s="106"/>
      <c r="X144" s="106"/>
      <c r="Y144" s="106"/>
      <c r="Z144" s="106"/>
      <c r="AA144" s="106"/>
      <c r="AB144" s="106"/>
      <c r="AC144" s="106"/>
      <c r="AD144" s="10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214"/>
      <c r="DQ144" s="214"/>
    </row>
    <row r="145" spans="1:121" s="73" customFormat="1" ht="14.65">
      <c r="A145" s="76"/>
      <c r="B145" s="103" t="s">
        <v>50</v>
      </c>
      <c r="C145" s="103"/>
      <c r="D145" s="103"/>
      <c r="E145" s="103"/>
      <c r="F145" s="104"/>
      <c r="G145" s="104"/>
      <c r="H145" s="104"/>
      <c r="I145" s="104"/>
      <c r="J145" s="104"/>
      <c r="K145" s="104"/>
      <c r="L145" s="104"/>
      <c r="M145" s="104"/>
      <c r="N145" s="105"/>
      <c r="O145" s="105"/>
      <c r="P145" s="105"/>
      <c r="Q145" s="105"/>
      <c r="R145" s="105"/>
      <c r="S145" s="105"/>
      <c r="T145" s="105"/>
      <c r="U145" s="105"/>
      <c r="V145" s="105"/>
      <c r="W145" s="105"/>
      <c r="X145" s="105"/>
      <c r="Y145" s="105"/>
      <c r="Z145" s="105"/>
      <c r="AA145" s="105"/>
      <c r="AB145" s="105"/>
      <c r="AC145" s="105"/>
      <c r="AD145" s="105"/>
      <c r="DP145" s="79"/>
      <c r="DQ145" s="79"/>
    </row>
    <row r="146" spans="1:121" s="73" customFormat="1">
      <c r="A146" s="76"/>
      <c r="B146" s="106"/>
      <c r="C146" s="106"/>
      <c r="D146" s="106"/>
      <c r="E146" s="106"/>
      <c r="F146" s="106"/>
      <c r="G146" s="106"/>
      <c r="H146" s="106"/>
      <c r="I146" s="106"/>
      <c r="J146" s="106"/>
      <c r="K146" s="106"/>
      <c r="L146" s="106"/>
      <c r="M146" s="106"/>
      <c r="N146" s="107"/>
      <c r="O146" s="129"/>
      <c r="P146" s="106"/>
      <c r="Q146" s="106"/>
      <c r="R146" s="106"/>
      <c r="S146" s="106"/>
      <c r="T146" s="106"/>
      <c r="U146" s="106"/>
      <c r="V146" s="106"/>
      <c r="W146" s="106"/>
      <c r="X146" s="106"/>
      <c r="Y146" s="106"/>
      <c r="Z146" s="106"/>
      <c r="AA146" s="106"/>
      <c r="AB146" s="106"/>
      <c r="AC146" s="106"/>
      <c r="AD146" s="106"/>
      <c r="DP146" s="79"/>
      <c r="DQ146" s="79"/>
    </row>
    <row r="147" spans="1:121" s="73" customFormat="1" ht="13.9">
      <c r="A147" s="76"/>
      <c r="B147" s="110" t="s">
        <v>2</v>
      </c>
      <c r="C147" s="110"/>
      <c r="D147" s="111" t="s">
        <v>4</v>
      </c>
      <c r="E147" s="111"/>
      <c r="F147" s="111" t="s">
        <v>9</v>
      </c>
      <c r="G147" s="112" t="s">
        <v>11</v>
      </c>
      <c r="H147" s="112" t="s">
        <v>3</v>
      </c>
      <c r="I147" s="112"/>
      <c r="J147" s="112"/>
      <c r="K147" s="112" t="s">
        <v>7</v>
      </c>
      <c r="L147" s="106"/>
      <c r="M147" s="106"/>
      <c r="N147" s="106"/>
      <c r="O147" s="129"/>
      <c r="P147" s="106"/>
      <c r="Q147" s="106"/>
      <c r="R147" s="106"/>
      <c r="S147" s="106"/>
      <c r="T147" s="106"/>
      <c r="U147" s="106"/>
      <c r="V147" s="106"/>
      <c r="W147" s="106"/>
      <c r="X147" s="106"/>
      <c r="Y147" s="106"/>
      <c r="Z147" s="106"/>
      <c r="AA147" s="106"/>
      <c r="AB147" s="106"/>
      <c r="AC147" s="106"/>
      <c r="AD147" s="106"/>
      <c r="DP147" s="79"/>
      <c r="DQ147" s="79"/>
    </row>
    <row r="148" spans="1:121" s="73" customFormat="1">
      <c r="A148" s="76"/>
      <c r="B148" s="136"/>
      <c r="C148" s="136"/>
      <c r="D148" s="136"/>
      <c r="E148" s="136"/>
      <c r="F148" s="107"/>
      <c r="G148" s="136"/>
      <c r="H148" s="136"/>
      <c r="I148" s="136"/>
      <c r="J148" s="136"/>
      <c r="K148" s="136"/>
      <c r="L148" s="106"/>
      <c r="M148" s="106"/>
      <c r="N148" s="106"/>
      <c r="O148" s="129"/>
      <c r="P148" s="106"/>
      <c r="Q148" s="106"/>
      <c r="R148" s="106"/>
      <c r="S148" s="106"/>
      <c r="T148" s="106"/>
      <c r="U148" s="106"/>
      <c r="V148" s="106"/>
      <c r="W148" s="106"/>
      <c r="X148" s="106"/>
      <c r="Y148" s="106"/>
      <c r="Z148" s="106"/>
      <c r="AA148" s="106"/>
      <c r="AB148" s="106"/>
      <c r="AC148" s="106"/>
      <c r="AD148" s="106"/>
      <c r="DP148" s="79"/>
      <c r="DQ148" s="79"/>
    </row>
    <row r="149" spans="1:121" s="73" customFormat="1" ht="31.25" customHeight="1">
      <c r="A149" s="76"/>
      <c r="B149" s="122" t="s">
        <v>158</v>
      </c>
      <c r="C149" s="122"/>
      <c r="D149" s="129" t="s">
        <v>155</v>
      </c>
      <c r="E149" s="129"/>
      <c r="F149" s="122" t="s">
        <v>411</v>
      </c>
      <c r="G149" s="124" t="s">
        <v>6</v>
      </c>
      <c r="H149" s="124" t="s">
        <v>5</v>
      </c>
      <c r="I149" s="124"/>
      <c r="J149" s="124"/>
      <c r="K149" s="115">
        <v>1</v>
      </c>
      <c r="L149" s="106"/>
      <c r="M149" s="106"/>
      <c r="N149" s="106"/>
      <c r="O149" s="106"/>
      <c r="P149" s="106"/>
      <c r="Q149" s="106"/>
      <c r="R149" s="106"/>
      <c r="S149" s="106"/>
      <c r="T149" s="106"/>
      <c r="U149" s="106"/>
      <c r="V149" s="106"/>
      <c r="W149" s="106"/>
      <c r="X149" s="106"/>
      <c r="Y149" s="106"/>
      <c r="Z149" s="106"/>
      <c r="AA149" s="106"/>
      <c r="AB149" s="106"/>
      <c r="AC149" s="106"/>
      <c r="AD149" s="106"/>
      <c r="DP149" s="79"/>
      <c r="DQ149" s="79"/>
    </row>
    <row r="150" spans="1:121" s="73" customFormat="1" ht="5.0999999999999996" customHeight="1">
      <c r="A150" s="76"/>
      <c r="B150" s="190"/>
      <c r="C150" s="190"/>
      <c r="D150" s="130"/>
      <c r="E150" s="130"/>
      <c r="F150" s="117"/>
      <c r="G150" s="124"/>
      <c r="H150" s="124"/>
      <c r="I150" s="124"/>
      <c r="J150" s="124"/>
      <c r="K150" s="137"/>
      <c r="L150" s="106"/>
      <c r="M150" s="106"/>
      <c r="N150" s="106"/>
      <c r="O150" s="106"/>
      <c r="P150" s="106"/>
      <c r="Q150" s="106"/>
      <c r="R150" s="106"/>
      <c r="S150" s="106"/>
      <c r="T150" s="106"/>
      <c r="U150" s="106"/>
      <c r="V150" s="106"/>
      <c r="W150" s="106"/>
      <c r="X150" s="106"/>
      <c r="Y150" s="106"/>
      <c r="Z150" s="106"/>
      <c r="AA150" s="106"/>
      <c r="AB150" s="106"/>
      <c r="AC150" s="106"/>
      <c r="AD150" s="106"/>
      <c r="DP150" s="79"/>
      <c r="DQ150" s="79"/>
    </row>
    <row r="151" spans="1:121" s="73" customFormat="1" ht="49.5">
      <c r="A151" s="76"/>
      <c r="B151" s="122" t="s">
        <v>186</v>
      </c>
      <c r="C151" s="122"/>
      <c r="D151" s="129" t="s">
        <v>156</v>
      </c>
      <c r="E151" s="129"/>
      <c r="F151" s="122" t="s">
        <v>412</v>
      </c>
      <c r="G151" s="124" t="s">
        <v>8</v>
      </c>
      <c r="H151" s="124" t="s">
        <v>5</v>
      </c>
      <c r="I151" s="124"/>
      <c r="J151" s="124"/>
      <c r="K151" s="199" t="str">
        <f>IF(AND(ISNUMBER(Nlapp_grass),ISNUMBER(Tgr_int),ISNUMBER(Tbioc_int),ISNUMBER(Napp_prescr)),IF((Nlapp_grass*Tgr_int/Tbioc_int)&gt;Napp_prescr,Napp_prescr/Nlapp_grass,Tgr_int/Tbioc_int),"??")</f>
        <v>??</v>
      </c>
      <c r="L151" s="106"/>
      <c r="M151" s="106"/>
      <c r="N151" s="106"/>
      <c r="O151" s="106"/>
      <c r="P151" s="106"/>
      <c r="Q151" s="106"/>
      <c r="R151" s="106"/>
      <c r="S151" s="106"/>
      <c r="T151" s="106"/>
      <c r="U151" s="106"/>
      <c r="V151" s="106"/>
      <c r="W151" s="106"/>
      <c r="X151" s="106"/>
      <c r="Y151" s="106"/>
      <c r="Z151" s="106"/>
      <c r="AA151" s="106"/>
      <c r="AB151" s="106"/>
      <c r="AC151" s="106"/>
      <c r="AD151" s="106"/>
      <c r="DP151" s="79"/>
      <c r="DQ151" s="79"/>
    </row>
    <row r="152" spans="1:121" s="73" customFormat="1" ht="5.0999999999999996" customHeight="1">
      <c r="A152" s="76"/>
      <c r="B152" s="163"/>
      <c r="C152" s="163"/>
      <c r="D152" s="163"/>
      <c r="E152" s="163"/>
      <c r="F152" s="117"/>
      <c r="G152" s="136"/>
      <c r="H152" s="136"/>
      <c r="I152" s="136"/>
      <c r="J152" s="136"/>
      <c r="K152" s="140"/>
      <c r="L152" s="106"/>
      <c r="M152" s="106"/>
      <c r="N152" s="106"/>
      <c r="O152" s="129"/>
      <c r="P152" s="106"/>
      <c r="Q152" s="106"/>
      <c r="R152" s="106"/>
      <c r="S152" s="106"/>
      <c r="T152" s="106"/>
      <c r="U152" s="106"/>
      <c r="V152" s="106"/>
      <c r="W152" s="106"/>
      <c r="X152" s="106"/>
      <c r="Y152" s="106"/>
      <c r="Z152" s="106"/>
      <c r="AA152" s="106"/>
      <c r="AB152" s="106"/>
      <c r="AC152" s="106"/>
      <c r="AD152" s="106"/>
      <c r="DP152" s="79"/>
      <c r="DQ152" s="79"/>
    </row>
    <row r="153" spans="1:121" s="73" customFormat="1" ht="27.75">
      <c r="A153" s="76"/>
      <c r="B153" s="122" t="s">
        <v>185</v>
      </c>
      <c r="C153" s="122"/>
      <c r="D153" s="129" t="s">
        <v>116</v>
      </c>
      <c r="E153" s="129"/>
      <c r="F153" s="122" t="s">
        <v>422</v>
      </c>
      <c r="G153" s="115" t="s">
        <v>8</v>
      </c>
      <c r="H153" s="115" t="s">
        <v>51</v>
      </c>
      <c r="I153" s="115"/>
      <c r="J153" s="115"/>
      <c r="K153" s="173" t="str">
        <f t="shared" ref="K153:AD153" si="0">IF(ISNUMBER(app_rate),IF(ISNUMBER(K129),0.001*app_rate*K129,IF(ISNUMBER(K130),0.001*app_rate*K130,"??")),"??")</f>
        <v>??</v>
      </c>
      <c r="L153" s="173" t="str">
        <f t="shared" si="0"/>
        <v>??</v>
      </c>
      <c r="M153" s="173" t="str">
        <f t="shared" si="0"/>
        <v>??</v>
      </c>
      <c r="N153" s="173" t="str">
        <f t="shared" si="0"/>
        <v>??</v>
      </c>
      <c r="O153" s="173" t="str">
        <f t="shared" si="0"/>
        <v>??</v>
      </c>
      <c r="P153" s="173" t="str">
        <f t="shared" si="0"/>
        <v>??</v>
      </c>
      <c r="Q153" s="173" t="str">
        <f t="shared" si="0"/>
        <v>??</v>
      </c>
      <c r="R153" s="173" t="str">
        <f t="shared" si="0"/>
        <v>??</v>
      </c>
      <c r="S153" s="173" t="str">
        <f t="shared" si="0"/>
        <v>??</v>
      </c>
      <c r="T153" s="173" t="str">
        <f t="shared" si="0"/>
        <v>??</v>
      </c>
      <c r="U153" s="173" t="str">
        <f t="shared" si="0"/>
        <v>??</v>
      </c>
      <c r="V153" s="173" t="str">
        <f t="shared" si="0"/>
        <v>??</v>
      </c>
      <c r="W153" s="173" t="str">
        <f t="shared" si="0"/>
        <v>??</v>
      </c>
      <c r="X153" s="173" t="str">
        <f t="shared" si="0"/>
        <v>??</v>
      </c>
      <c r="Y153" s="173" t="str">
        <f t="shared" si="0"/>
        <v>??</v>
      </c>
      <c r="Z153" s="173" t="str">
        <f t="shared" si="0"/>
        <v>??</v>
      </c>
      <c r="AA153" s="173" t="str">
        <f t="shared" si="0"/>
        <v>??</v>
      </c>
      <c r="AB153" s="173" t="str">
        <f t="shared" si="0"/>
        <v>??</v>
      </c>
      <c r="AC153" s="173" t="str">
        <f t="shared" si="0"/>
        <v>??</v>
      </c>
      <c r="AD153" s="173" t="str">
        <f t="shared" si="0"/>
        <v>??</v>
      </c>
    </row>
    <row r="154" spans="1:121" s="73" customFormat="1" ht="5.0999999999999996" customHeight="1">
      <c r="A154" s="76"/>
      <c r="B154" s="119"/>
      <c r="C154" s="119"/>
      <c r="D154" s="119"/>
      <c r="E154" s="119"/>
      <c r="F154" s="119"/>
      <c r="G154" s="119"/>
      <c r="H154" s="106"/>
      <c r="I154" s="106"/>
      <c r="J154" s="106"/>
      <c r="K154" s="140"/>
      <c r="L154" s="141"/>
      <c r="M154" s="141"/>
      <c r="N154" s="141"/>
      <c r="O154" s="142"/>
      <c r="P154" s="141"/>
      <c r="Q154" s="141"/>
      <c r="R154" s="141"/>
      <c r="S154" s="141"/>
      <c r="T154" s="141"/>
      <c r="U154" s="141"/>
      <c r="V154" s="141"/>
      <c r="W154" s="141"/>
      <c r="X154" s="141"/>
      <c r="Y154" s="141"/>
      <c r="Z154" s="141"/>
      <c r="AA154" s="141"/>
      <c r="AB154" s="141"/>
      <c r="AC154" s="141"/>
      <c r="AD154" s="141"/>
    </row>
    <row r="155" spans="1:121" s="73" customFormat="1">
      <c r="A155" s="76"/>
      <c r="B155" s="346" t="s">
        <v>159</v>
      </c>
      <c r="C155" s="346"/>
      <c r="D155" s="346"/>
      <c r="E155" s="119"/>
      <c r="F155" s="106"/>
      <c r="G155" s="106"/>
      <c r="H155" s="106"/>
      <c r="I155" s="106"/>
      <c r="J155" s="106"/>
      <c r="K155" s="137"/>
      <c r="L155" s="138"/>
      <c r="M155" s="138"/>
      <c r="N155" s="138"/>
      <c r="O155" s="139"/>
      <c r="P155" s="138"/>
      <c r="Q155" s="138"/>
      <c r="R155" s="138"/>
      <c r="S155" s="138"/>
      <c r="T155" s="138"/>
      <c r="U155" s="138"/>
      <c r="V155" s="138"/>
      <c r="W155" s="138"/>
      <c r="X155" s="138"/>
      <c r="Y155" s="138"/>
      <c r="Z155" s="138"/>
      <c r="AA155" s="138"/>
      <c r="AB155" s="138"/>
      <c r="AC155" s="138"/>
      <c r="AD155" s="138"/>
    </row>
    <row r="156" spans="1:121" s="73" customFormat="1">
      <c r="A156" s="76"/>
      <c r="B156" s="200" t="s">
        <v>170</v>
      </c>
      <c r="C156" s="143"/>
      <c r="D156" s="144" t="s">
        <v>117</v>
      </c>
      <c r="E156" s="129"/>
      <c r="F156" s="116" t="s">
        <v>119</v>
      </c>
      <c r="G156" s="115" t="s">
        <v>8</v>
      </c>
      <c r="H156" s="115" t="s">
        <v>51</v>
      </c>
      <c r="I156" s="115"/>
      <c r="J156" s="115"/>
      <c r="K156" s="173" t="str">
        <f t="shared" ref="K156:AD156" si="1">IF(AND(ISNUMBER(K134), ISNUMBER(K153)), K134*K153,"??")</f>
        <v>??</v>
      </c>
      <c r="L156" s="173" t="str">
        <f t="shared" si="1"/>
        <v>??</v>
      </c>
      <c r="M156" s="173" t="str">
        <f t="shared" si="1"/>
        <v>??</v>
      </c>
      <c r="N156" s="173" t="str">
        <f t="shared" si="1"/>
        <v>??</v>
      </c>
      <c r="O156" s="173" t="str">
        <f t="shared" si="1"/>
        <v>??</v>
      </c>
      <c r="P156" s="173" t="str">
        <f t="shared" si="1"/>
        <v>??</v>
      </c>
      <c r="Q156" s="173" t="str">
        <f t="shared" si="1"/>
        <v>??</v>
      </c>
      <c r="R156" s="173" t="str">
        <f t="shared" si="1"/>
        <v>??</v>
      </c>
      <c r="S156" s="173" t="str">
        <f t="shared" si="1"/>
        <v>??</v>
      </c>
      <c r="T156" s="173" t="str">
        <f t="shared" si="1"/>
        <v>??</v>
      </c>
      <c r="U156" s="173" t="str">
        <f t="shared" si="1"/>
        <v>??</v>
      </c>
      <c r="V156" s="173" t="str">
        <f t="shared" si="1"/>
        <v>??</v>
      </c>
      <c r="W156" s="173" t="str">
        <f t="shared" si="1"/>
        <v>??</v>
      </c>
      <c r="X156" s="173" t="str">
        <f t="shared" si="1"/>
        <v>??</v>
      </c>
      <c r="Y156" s="173" t="str">
        <f t="shared" si="1"/>
        <v>??</v>
      </c>
      <c r="Z156" s="173" t="str">
        <f t="shared" si="1"/>
        <v>??</v>
      </c>
      <c r="AA156" s="173" t="str">
        <f t="shared" si="1"/>
        <v>??</v>
      </c>
      <c r="AB156" s="173" t="str">
        <f t="shared" si="1"/>
        <v>??</v>
      </c>
      <c r="AC156" s="173" t="str">
        <f t="shared" si="1"/>
        <v>??</v>
      </c>
      <c r="AD156" s="173" t="str">
        <f t="shared" si="1"/>
        <v>??</v>
      </c>
    </row>
    <row r="157" spans="1:121" s="73" customFormat="1">
      <c r="A157" s="76"/>
      <c r="B157" s="200" t="s">
        <v>86</v>
      </c>
      <c r="C157" s="143"/>
      <c r="D157" s="144" t="s">
        <v>118</v>
      </c>
      <c r="E157" s="129"/>
      <c r="F157" s="116" t="s">
        <v>120</v>
      </c>
      <c r="G157" s="115" t="s">
        <v>8</v>
      </c>
      <c r="H157" s="115" t="s">
        <v>51</v>
      </c>
      <c r="I157" s="115"/>
      <c r="J157" s="115"/>
      <c r="K157" s="173" t="str">
        <f t="shared" ref="K157:AD157" si="2">IF(AND(ISNUMBER(K135),ISNUMBER(K153)), K135*K153,"??")</f>
        <v>??</v>
      </c>
      <c r="L157" s="173" t="str">
        <f t="shared" si="2"/>
        <v>??</v>
      </c>
      <c r="M157" s="173" t="str">
        <f t="shared" si="2"/>
        <v>??</v>
      </c>
      <c r="N157" s="173" t="str">
        <f t="shared" si="2"/>
        <v>??</v>
      </c>
      <c r="O157" s="173" t="str">
        <f t="shared" si="2"/>
        <v>??</v>
      </c>
      <c r="P157" s="173" t="str">
        <f t="shared" si="2"/>
        <v>??</v>
      </c>
      <c r="Q157" s="173" t="str">
        <f t="shared" si="2"/>
        <v>??</v>
      </c>
      <c r="R157" s="173" t="str">
        <f t="shared" si="2"/>
        <v>??</v>
      </c>
      <c r="S157" s="173" t="str">
        <f t="shared" si="2"/>
        <v>??</v>
      </c>
      <c r="T157" s="173" t="str">
        <f t="shared" si="2"/>
        <v>??</v>
      </c>
      <c r="U157" s="173" t="str">
        <f t="shared" si="2"/>
        <v>??</v>
      </c>
      <c r="V157" s="173" t="str">
        <f t="shared" si="2"/>
        <v>??</v>
      </c>
      <c r="W157" s="173" t="str">
        <f t="shared" si="2"/>
        <v>??</v>
      </c>
      <c r="X157" s="173" t="str">
        <f t="shared" si="2"/>
        <v>??</v>
      </c>
      <c r="Y157" s="173" t="str">
        <f t="shared" si="2"/>
        <v>??</v>
      </c>
      <c r="Z157" s="173" t="str">
        <f t="shared" si="2"/>
        <v>??</v>
      </c>
      <c r="AA157" s="173" t="str">
        <f t="shared" si="2"/>
        <v>??</v>
      </c>
      <c r="AB157" s="173" t="str">
        <f t="shared" si="2"/>
        <v>??</v>
      </c>
      <c r="AC157" s="173" t="str">
        <f t="shared" si="2"/>
        <v>??</v>
      </c>
      <c r="AD157" s="173" t="str">
        <f t="shared" si="2"/>
        <v>??</v>
      </c>
    </row>
    <row r="158" spans="1:121" s="73" customFormat="1">
      <c r="A158" s="76"/>
      <c r="B158" s="200" t="s">
        <v>171</v>
      </c>
      <c r="C158" s="143"/>
      <c r="D158" s="144" t="s">
        <v>172</v>
      </c>
      <c r="E158" s="129"/>
      <c r="F158" s="122" t="s">
        <v>209</v>
      </c>
      <c r="G158" s="115" t="s">
        <v>8</v>
      </c>
      <c r="H158" s="115" t="s">
        <v>51</v>
      </c>
      <c r="I158" s="115"/>
      <c r="J158" s="115"/>
      <c r="K158" s="173" t="str">
        <f t="shared" ref="K158:AD158" si="3">IF(AND(ISNUMBER(K136),ISNUMBER(K153)), K136*K153,"??")</f>
        <v>??</v>
      </c>
      <c r="L158" s="173" t="str">
        <f t="shared" si="3"/>
        <v>??</v>
      </c>
      <c r="M158" s="173" t="str">
        <f t="shared" si="3"/>
        <v>??</v>
      </c>
      <c r="N158" s="173" t="str">
        <f t="shared" si="3"/>
        <v>??</v>
      </c>
      <c r="O158" s="173" t="str">
        <f t="shared" si="3"/>
        <v>??</v>
      </c>
      <c r="P158" s="173" t="str">
        <f t="shared" si="3"/>
        <v>??</v>
      </c>
      <c r="Q158" s="173" t="str">
        <f t="shared" si="3"/>
        <v>??</v>
      </c>
      <c r="R158" s="173" t="str">
        <f t="shared" si="3"/>
        <v>??</v>
      </c>
      <c r="S158" s="173" t="str">
        <f t="shared" si="3"/>
        <v>??</v>
      </c>
      <c r="T158" s="173" t="str">
        <f t="shared" si="3"/>
        <v>??</v>
      </c>
      <c r="U158" s="173" t="str">
        <f t="shared" si="3"/>
        <v>??</v>
      </c>
      <c r="V158" s="173" t="str">
        <f t="shared" si="3"/>
        <v>??</v>
      </c>
      <c r="W158" s="173" t="str">
        <f t="shared" si="3"/>
        <v>??</v>
      </c>
      <c r="X158" s="173" t="str">
        <f t="shared" si="3"/>
        <v>??</v>
      </c>
      <c r="Y158" s="173" t="str">
        <f t="shared" si="3"/>
        <v>??</v>
      </c>
      <c r="Z158" s="173" t="str">
        <f t="shared" si="3"/>
        <v>??</v>
      </c>
      <c r="AA158" s="173" t="str">
        <f t="shared" si="3"/>
        <v>??</v>
      </c>
      <c r="AB158" s="173" t="str">
        <f t="shared" si="3"/>
        <v>??</v>
      </c>
      <c r="AC158" s="173" t="str">
        <f t="shared" si="3"/>
        <v>??</v>
      </c>
      <c r="AD158" s="173" t="str">
        <f t="shared" si="3"/>
        <v>??</v>
      </c>
    </row>
    <row r="159" spans="1:121" s="76" customFormat="1">
      <c r="B159" s="286" t="s">
        <v>314</v>
      </c>
      <c r="C159" s="275"/>
      <c r="D159" s="276" t="s">
        <v>319</v>
      </c>
      <c r="E159" s="122"/>
      <c r="F159" s="226" t="s">
        <v>320</v>
      </c>
      <c r="G159" s="225" t="s">
        <v>8</v>
      </c>
      <c r="H159" s="225" t="s">
        <v>51</v>
      </c>
      <c r="I159" s="106"/>
      <c r="J159" s="106"/>
      <c r="K159" s="173" t="str">
        <f t="shared" ref="K159:AD159" si="4">IF(AND(ISNUMBER(K137),ISNUMBER(K153)),K137*K153,"??")</f>
        <v>??</v>
      </c>
      <c r="L159" s="173" t="str">
        <f t="shared" si="4"/>
        <v>??</v>
      </c>
      <c r="M159" s="173" t="str">
        <f t="shared" si="4"/>
        <v>??</v>
      </c>
      <c r="N159" s="173" t="str">
        <f t="shared" si="4"/>
        <v>??</v>
      </c>
      <c r="O159" s="173" t="str">
        <f t="shared" si="4"/>
        <v>??</v>
      </c>
      <c r="P159" s="173" t="str">
        <f t="shared" si="4"/>
        <v>??</v>
      </c>
      <c r="Q159" s="173" t="str">
        <f t="shared" si="4"/>
        <v>??</v>
      </c>
      <c r="R159" s="173" t="str">
        <f t="shared" si="4"/>
        <v>??</v>
      </c>
      <c r="S159" s="173" t="str">
        <f t="shared" si="4"/>
        <v>??</v>
      </c>
      <c r="T159" s="173" t="str">
        <f t="shared" si="4"/>
        <v>??</v>
      </c>
      <c r="U159" s="173" t="str">
        <f t="shared" si="4"/>
        <v>??</v>
      </c>
      <c r="V159" s="173" t="str">
        <f t="shared" si="4"/>
        <v>??</v>
      </c>
      <c r="W159" s="173" t="str">
        <f t="shared" si="4"/>
        <v>??</v>
      </c>
      <c r="X159" s="173" t="str">
        <f t="shared" si="4"/>
        <v>??</v>
      </c>
      <c r="Y159" s="173" t="str">
        <f t="shared" si="4"/>
        <v>??</v>
      </c>
      <c r="Z159" s="173" t="str">
        <f t="shared" si="4"/>
        <v>??</v>
      </c>
      <c r="AA159" s="173" t="str">
        <f t="shared" si="4"/>
        <v>??</v>
      </c>
      <c r="AB159" s="173" t="str">
        <f t="shared" si="4"/>
        <v>??</v>
      </c>
      <c r="AC159" s="173" t="str">
        <f t="shared" si="4"/>
        <v>??</v>
      </c>
      <c r="AD159" s="173" t="str">
        <f t="shared" si="4"/>
        <v>??</v>
      </c>
    </row>
    <row r="160" spans="1:121" s="73" customFormat="1">
      <c r="A160" s="76"/>
      <c r="B160" s="145"/>
      <c r="C160" s="145"/>
      <c r="D160" s="145"/>
      <c r="E160" s="145"/>
      <c r="F160" s="116"/>
      <c r="G160" s="106"/>
      <c r="H160" s="129"/>
      <c r="I160" s="129"/>
      <c r="J160" s="129"/>
      <c r="K160" s="146"/>
      <c r="L160" s="147"/>
      <c r="M160" s="147"/>
      <c r="N160" s="148"/>
      <c r="O160" s="149"/>
      <c r="P160" s="148"/>
      <c r="Q160" s="148"/>
      <c r="R160" s="148"/>
      <c r="S160" s="148"/>
      <c r="T160" s="148"/>
      <c r="U160" s="148"/>
      <c r="V160" s="148"/>
      <c r="W160" s="148"/>
      <c r="X160" s="148"/>
      <c r="Y160" s="148"/>
      <c r="Z160" s="148"/>
      <c r="AA160" s="148"/>
      <c r="AB160" s="148"/>
      <c r="AC160" s="148"/>
      <c r="AD160" s="148"/>
    </row>
    <row r="161" spans="1:121" s="73" customFormat="1" ht="49.5" customHeight="1">
      <c r="A161" s="76"/>
      <c r="B161" s="122" t="s">
        <v>173</v>
      </c>
      <c r="C161" s="122"/>
      <c r="D161" s="106" t="s">
        <v>175</v>
      </c>
      <c r="E161" s="106"/>
      <c r="F161" s="150" t="s">
        <v>177</v>
      </c>
      <c r="G161" s="115" t="s">
        <v>8</v>
      </c>
      <c r="H161" s="115" t="s">
        <v>51</v>
      </c>
      <c r="I161" s="115"/>
      <c r="J161" s="115"/>
      <c r="K161" s="173" t="str">
        <f t="shared" ref="K161:AD161" si="5">IF(AND(ISNUMBER(K156),ISNUMBER(Napp_manure_gr)),K156*Napp_manure_gr,"??")</f>
        <v>??</v>
      </c>
      <c r="L161" s="173" t="str">
        <f t="shared" si="5"/>
        <v>??</v>
      </c>
      <c r="M161" s="173" t="str">
        <f t="shared" si="5"/>
        <v>??</v>
      </c>
      <c r="N161" s="173" t="str">
        <f t="shared" si="5"/>
        <v>??</v>
      </c>
      <c r="O161" s="173" t="str">
        <f t="shared" si="5"/>
        <v>??</v>
      </c>
      <c r="P161" s="173" t="str">
        <f t="shared" si="5"/>
        <v>??</v>
      </c>
      <c r="Q161" s="173" t="str">
        <f t="shared" si="5"/>
        <v>??</v>
      </c>
      <c r="R161" s="173" t="str">
        <f t="shared" si="5"/>
        <v>??</v>
      </c>
      <c r="S161" s="173" t="str">
        <f t="shared" si="5"/>
        <v>??</v>
      </c>
      <c r="T161" s="173" t="str">
        <f t="shared" si="5"/>
        <v>??</v>
      </c>
      <c r="U161" s="173" t="str">
        <f t="shared" si="5"/>
        <v>??</v>
      </c>
      <c r="V161" s="173" t="str">
        <f t="shared" si="5"/>
        <v>??</v>
      </c>
      <c r="W161" s="173" t="str">
        <f t="shared" si="5"/>
        <v>??</v>
      </c>
      <c r="X161" s="173" t="str">
        <f t="shared" si="5"/>
        <v>??</v>
      </c>
      <c r="Y161" s="173" t="str">
        <f t="shared" si="5"/>
        <v>??</v>
      </c>
      <c r="Z161" s="173" t="str">
        <f t="shared" si="5"/>
        <v>??</v>
      </c>
      <c r="AA161" s="173" t="str">
        <f t="shared" si="5"/>
        <v>??</v>
      </c>
      <c r="AB161" s="173" t="str">
        <f t="shared" si="5"/>
        <v>??</v>
      </c>
      <c r="AC161" s="173" t="str">
        <f t="shared" si="5"/>
        <v>??</v>
      </c>
      <c r="AD161" s="173" t="str">
        <f t="shared" si="5"/>
        <v>??</v>
      </c>
    </row>
    <row r="162" spans="1:121" s="73" customFormat="1" ht="49.5" customHeight="1">
      <c r="A162" s="76"/>
      <c r="B162" s="122" t="s">
        <v>174</v>
      </c>
      <c r="C162" s="122"/>
      <c r="D162" s="106" t="s">
        <v>176</v>
      </c>
      <c r="E162" s="106"/>
      <c r="F162" s="150" t="s">
        <v>178</v>
      </c>
      <c r="G162" s="115" t="s">
        <v>8</v>
      </c>
      <c r="H162" s="115" t="s">
        <v>51</v>
      </c>
      <c r="I162" s="115"/>
      <c r="J162" s="115"/>
      <c r="K162" s="173" t="str">
        <f t="shared" ref="K162:AD162" si="6">IF(AND(ISNUMBER(K158),ISNUMBER(Napp_manure_gr)),K158*Napp_manure_gr,"??")</f>
        <v>??</v>
      </c>
      <c r="L162" s="173" t="str">
        <f t="shared" si="6"/>
        <v>??</v>
      </c>
      <c r="M162" s="173" t="str">
        <f t="shared" si="6"/>
        <v>??</v>
      </c>
      <c r="N162" s="173" t="str">
        <f t="shared" si="6"/>
        <v>??</v>
      </c>
      <c r="O162" s="173" t="str">
        <f t="shared" si="6"/>
        <v>??</v>
      </c>
      <c r="P162" s="173" t="str">
        <f t="shared" si="6"/>
        <v>??</v>
      </c>
      <c r="Q162" s="173" t="str">
        <f t="shared" si="6"/>
        <v>??</v>
      </c>
      <c r="R162" s="173" t="str">
        <f t="shared" si="6"/>
        <v>??</v>
      </c>
      <c r="S162" s="173" t="str">
        <f t="shared" si="6"/>
        <v>??</v>
      </c>
      <c r="T162" s="173" t="str">
        <f t="shared" si="6"/>
        <v>??</v>
      </c>
      <c r="U162" s="173" t="str">
        <f t="shared" si="6"/>
        <v>??</v>
      </c>
      <c r="V162" s="173" t="str">
        <f t="shared" si="6"/>
        <v>??</v>
      </c>
      <c r="W162" s="173" t="str">
        <f t="shared" si="6"/>
        <v>??</v>
      </c>
      <c r="X162" s="173" t="str">
        <f t="shared" si="6"/>
        <v>??</v>
      </c>
      <c r="Y162" s="173" t="str">
        <f t="shared" si="6"/>
        <v>??</v>
      </c>
      <c r="Z162" s="173" t="str">
        <f t="shared" si="6"/>
        <v>??</v>
      </c>
      <c r="AA162" s="173" t="str">
        <f t="shared" si="6"/>
        <v>??</v>
      </c>
      <c r="AB162" s="173" t="str">
        <f t="shared" si="6"/>
        <v>??</v>
      </c>
      <c r="AC162" s="173" t="str">
        <f t="shared" si="6"/>
        <v>??</v>
      </c>
      <c r="AD162" s="173" t="str">
        <f t="shared" si="6"/>
        <v>??</v>
      </c>
    </row>
    <row r="163" spans="1:121" s="73" customFormat="1">
      <c r="A163" s="76"/>
      <c r="B163" s="151"/>
      <c r="C163" s="151"/>
      <c r="D163" s="106"/>
      <c r="E163" s="106"/>
      <c r="F163" s="107"/>
      <c r="G163" s="115"/>
      <c r="H163" s="115"/>
      <c r="I163" s="115"/>
      <c r="J163" s="115"/>
      <c r="K163" s="146"/>
      <c r="L163" s="147"/>
      <c r="M163" s="147"/>
      <c r="N163" s="148"/>
      <c r="O163" s="149"/>
      <c r="P163" s="148"/>
      <c r="Q163" s="148"/>
      <c r="R163" s="148"/>
      <c r="S163" s="148"/>
      <c r="T163" s="148"/>
      <c r="U163" s="148"/>
      <c r="V163" s="148"/>
      <c r="W163" s="148"/>
      <c r="X163" s="148"/>
      <c r="Y163" s="148"/>
      <c r="Z163" s="148"/>
      <c r="AA163" s="148"/>
      <c r="AB163" s="148"/>
      <c r="AC163" s="148"/>
      <c r="AD163" s="148"/>
    </row>
    <row r="164" spans="1:121" s="73" customFormat="1" ht="55.5" customHeight="1">
      <c r="A164" s="76"/>
      <c r="B164" s="122" t="s">
        <v>179</v>
      </c>
      <c r="C164" s="122"/>
      <c r="D164" s="106" t="s">
        <v>180</v>
      </c>
      <c r="E164" s="106"/>
      <c r="F164" s="150" t="s">
        <v>183</v>
      </c>
      <c r="G164" s="115" t="s">
        <v>8</v>
      </c>
      <c r="H164" s="115" t="s">
        <v>51</v>
      </c>
      <c r="I164" s="115"/>
      <c r="J164" s="115"/>
      <c r="K164" s="173" t="str">
        <f t="shared" ref="K164:AD164" si="7">IF(AND(ISNUMBER(K156),ISNUMBER(Napp_manure_ar)),K156*Napp_manure_ar,"??")</f>
        <v>??</v>
      </c>
      <c r="L164" s="173" t="str">
        <f t="shared" si="7"/>
        <v>??</v>
      </c>
      <c r="M164" s="173" t="str">
        <f t="shared" si="7"/>
        <v>??</v>
      </c>
      <c r="N164" s="173" t="str">
        <f t="shared" si="7"/>
        <v>??</v>
      </c>
      <c r="O164" s="173" t="str">
        <f t="shared" si="7"/>
        <v>??</v>
      </c>
      <c r="P164" s="173" t="str">
        <f t="shared" si="7"/>
        <v>??</v>
      </c>
      <c r="Q164" s="173" t="str">
        <f t="shared" si="7"/>
        <v>??</v>
      </c>
      <c r="R164" s="173" t="str">
        <f t="shared" si="7"/>
        <v>??</v>
      </c>
      <c r="S164" s="173" t="str">
        <f t="shared" si="7"/>
        <v>??</v>
      </c>
      <c r="T164" s="173" t="str">
        <f t="shared" si="7"/>
        <v>??</v>
      </c>
      <c r="U164" s="173" t="str">
        <f t="shared" si="7"/>
        <v>??</v>
      </c>
      <c r="V164" s="173" t="str">
        <f t="shared" si="7"/>
        <v>??</v>
      </c>
      <c r="W164" s="173" t="str">
        <f t="shared" si="7"/>
        <v>??</v>
      </c>
      <c r="X164" s="173" t="str">
        <f t="shared" si="7"/>
        <v>??</v>
      </c>
      <c r="Y164" s="173" t="str">
        <f t="shared" si="7"/>
        <v>??</v>
      </c>
      <c r="Z164" s="173" t="str">
        <f t="shared" si="7"/>
        <v>??</v>
      </c>
      <c r="AA164" s="173" t="str">
        <f t="shared" si="7"/>
        <v>??</v>
      </c>
      <c r="AB164" s="173" t="str">
        <f t="shared" si="7"/>
        <v>??</v>
      </c>
      <c r="AC164" s="173" t="str">
        <f t="shared" si="7"/>
        <v>??</v>
      </c>
      <c r="AD164" s="173" t="str">
        <f t="shared" si="7"/>
        <v>??</v>
      </c>
    </row>
    <row r="165" spans="1:121" s="73" customFormat="1" ht="55.5" customHeight="1">
      <c r="A165" s="76"/>
      <c r="B165" s="122" t="s">
        <v>181</v>
      </c>
      <c r="C165" s="122"/>
      <c r="D165" s="106" t="s">
        <v>182</v>
      </c>
      <c r="E165" s="106"/>
      <c r="F165" s="150" t="s">
        <v>184</v>
      </c>
      <c r="G165" s="115" t="s">
        <v>8</v>
      </c>
      <c r="H165" s="115" t="s">
        <v>51</v>
      </c>
      <c r="I165" s="115"/>
      <c r="J165" s="115"/>
      <c r="K165" s="173" t="str">
        <f t="shared" ref="K165:AD165" si="8">IF(AND(ISNUMBER(K158),ISNUMBER(Napp_manure_ar)),K158*Napp_manure_ar,"??")</f>
        <v>??</v>
      </c>
      <c r="L165" s="173" t="str">
        <f t="shared" si="8"/>
        <v>??</v>
      </c>
      <c r="M165" s="173" t="str">
        <f t="shared" si="8"/>
        <v>??</v>
      </c>
      <c r="N165" s="173" t="str">
        <f t="shared" si="8"/>
        <v>??</v>
      </c>
      <c r="O165" s="173" t="str">
        <f t="shared" si="8"/>
        <v>??</v>
      </c>
      <c r="P165" s="173" t="str">
        <f t="shared" si="8"/>
        <v>??</v>
      </c>
      <c r="Q165" s="173" t="str">
        <f t="shared" si="8"/>
        <v>??</v>
      </c>
      <c r="R165" s="173" t="str">
        <f t="shared" si="8"/>
        <v>??</v>
      </c>
      <c r="S165" s="173" t="str">
        <f t="shared" si="8"/>
        <v>??</v>
      </c>
      <c r="T165" s="173" t="str">
        <f t="shared" si="8"/>
        <v>??</v>
      </c>
      <c r="U165" s="173" t="str">
        <f t="shared" si="8"/>
        <v>??</v>
      </c>
      <c r="V165" s="173" t="str">
        <f t="shared" si="8"/>
        <v>??</v>
      </c>
      <c r="W165" s="173" t="str">
        <f t="shared" si="8"/>
        <v>??</v>
      </c>
      <c r="X165" s="173" t="str">
        <f t="shared" si="8"/>
        <v>??</v>
      </c>
      <c r="Y165" s="173" t="str">
        <f t="shared" si="8"/>
        <v>??</v>
      </c>
      <c r="Z165" s="173" t="str">
        <f t="shared" si="8"/>
        <v>??</v>
      </c>
      <c r="AA165" s="173" t="str">
        <f t="shared" si="8"/>
        <v>??</v>
      </c>
      <c r="AB165" s="173" t="str">
        <f t="shared" si="8"/>
        <v>??</v>
      </c>
      <c r="AC165" s="173" t="str">
        <f t="shared" si="8"/>
        <v>??</v>
      </c>
      <c r="AD165" s="173" t="str">
        <f t="shared" si="8"/>
        <v>??</v>
      </c>
    </row>
    <row r="166" spans="1:121" s="73" customFormat="1">
      <c r="A166" s="76"/>
      <c r="B166" s="119"/>
      <c r="C166" s="119"/>
      <c r="D166" s="106"/>
      <c r="E166" s="106"/>
      <c r="F166" s="119"/>
      <c r="G166" s="115"/>
      <c r="H166" s="115"/>
      <c r="I166" s="115"/>
      <c r="J166" s="115"/>
      <c r="K166" s="146"/>
      <c r="L166" s="147"/>
      <c r="M166" s="147"/>
      <c r="N166" s="148"/>
      <c r="O166" s="149"/>
      <c r="P166" s="148"/>
      <c r="Q166" s="148"/>
      <c r="R166" s="148"/>
      <c r="S166" s="148"/>
      <c r="T166" s="148"/>
      <c r="U166" s="148"/>
      <c r="V166" s="148"/>
      <c r="W166" s="148"/>
      <c r="X166" s="148"/>
      <c r="Y166" s="148"/>
      <c r="Z166" s="148"/>
      <c r="AA166" s="148"/>
      <c r="AB166" s="148"/>
      <c r="AC166" s="148"/>
      <c r="AD166" s="148"/>
    </row>
    <row r="167" spans="1:121" s="73" customFormat="1" ht="51" customHeight="1">
      <c r="A167" s="76"/>
      <c r="B167" s="116" t="s">
        <v>130</v>
      </c>
      <c r="C167" s="116"/>
      <c r="D167" s="106" t="s">
        <v>121</v>
      </c>
      <c r="E167" s="106"/>
      <c r="F167" s="123" t="s">
        <v>146</v>
      </c>
      <c r="G167" s="115" t="s">
        <v>8</v>
      </c>
      <c r="H167" s="115" t="s">
        <v>51</v>
      </c>
      <c r="I167" s="115"/>
      <c r="J167" s="115"/>
      <c r="K167" s="173">
        <f t="shared" ref="K167:AD167" si="9">K142*K140*Tgr_int</f>
        <v>1796.17</v>
      </c>
      <c r="L167" s="173">
        <f t="shared" si="9"/>
        <v>758.74800000000005</v>
      </c>
      <c r="M167" s="173">
        <f t="shared" si="9"/>
        <v>1909.25875</v>
      </c>
      <c r="N167" s="173">
        <f t="shared" si="9"/>
        <v>852.17374999999993</v>
      </c>
      <c r="O167" s="173">
        <f t="shared" si="9"/>
        <v>100.99680000000001</v>
      </c>
      <c r="P167" s="173">
        <f t="shared" si="9"/>
        <v>497.13576</v>
      </c>
      <c r="Q167" s="173">
        <f t="shared" si="9"/>
        <v>497.13576</v>
      </c>
      <c r="R167" s="173">
        <f t="shared" si="9"/>
        <v>645.11599999999999</v>
      </c>
      <c r="S167" s="173">
        <f t="shared" si="9"/>
        <v>2248.2600000000002</v>
      </c>
      <c r="T167" s="173">
        <f t="shared" si="9"/>
        <v>2014.53</v>
      </c>
      <c r="U167" s="173">
        <f t="shared" si="9"/>
        <v>2014.53</v>
      </c>
      <c r="V167" s="173">
        <f t="shared" si="9"/>
        <v>2014.53</v>
      </c>
      <c r="W167" s="173">
        <f t="shared" si="9"/>
        <v>906.29999999999984</v>
      </c>
      <c r="X167" s="173">
        <f t="shared" si="9"/>
        <v>1653.6</v>
      </c>
      <c r="Y167" s="173">
        <f t="shared" si="9"/>
        <v>1812.5999999999997</v>
      </c>
      <c r="Z167" s="173">
        <f t="shared" si="9"/>
        <v>1105.58</v>
      </c>
      <c r="AA167" s="173">
        <f t="shared" si="9"/>
        <v>653.4899999999999</v>
      </c>
      <c r="AB167" s="173">
        <f t="shared" si="9"/>
        <v>2554.6</v>
      </c>
      <c r="AC167" s="173">
        <f t="shared" si="9"/>
        <v>1452.1999999999998</v>
      </c>
      <c r="AD167" s="173">
        <f t="shared" si="9"/>
        <v>2554.6</v>
      </c>
    </row>
    <row r="168" spans="1:121" s="73" customFormat="1">
      <c r="A168" s="76"/>
      <c r="B168" s="119"/>
      <c r="C168" s="119"/>
      <c r="D168" s="106"/>
      <c r="E168" s="106"/>
      <c r="F168" s="123"/>
      <c r="G168" s="115"/>
      <c r="H168" s="115"/>
      <c r="I168" s="115"/>
      <c r="J168" s="115"/>
      <c r="K168" s="215"/>
      <c r="L168" s="215"/>
      <c r="M168" s="215"/>
      <c r="N168" s="215"/>
      <c r="O168" s="215"/>
      <c r="P168" s="215"/>
      <c r="Q168" s="215"/>
      <c r="R168" s="215"/>
      <c r="S168" s="215"/>
      <c r="T168" s="215"/>
      <c r="U168" s="215"/>
      <c r="V168" s="215"/>
      <c r="W168" s="215"/>
      <c r="X168" s="215"/>
      <c r="Y168" s="215"/>
      <c r="Z168" s="215"/>
      <c r="AA168" s="215"/>
      <c r="AB168" s="215"/>
      <c r="AC168" s="215"/>
      <c r="AD168" s="215"/>
    </row>
    <row r="169" spans="1:121" s="73" customFormat="1" ht="51" customHeight="1">
      <c r="A169" s="76"/>
      <c r="B169" s="116" t="s">
        <v>131</v>
      </c>
      <c r="C169" s="116"/>
      <c r="D169" s="106" t="s">
        <v>122</v>
      </c>
      <c r="E169" s="106"/>
      <c r="F169" s="256" t="s">
        <v>415</v>
      </c>
      <c r="G169" s="115" t="s">
        <v>8</v>
      </c>
      <c r="H169" s="115" t="s">
        <v>51</v>
      </c>
      <c r="I169" s="115"/>
      <c r="J169" s="152"/>
      <c r="K169" s="173" t="str">
        <f t="shared" ref="K169:AD169" si="10">IF(AND(ISNUMBER(K140),ISNUMBER(K142),ISNUMBER(Tbioc_int)),K142*K140*Tbioc_int,"??")</f>
        <v>??</v>
      </c>
      <c r="L169" s="173" t="str">
        <f t="shared" si="10"/>
        <v>??</v>
      </c>
      <c r="M169" s="173" t="str">
        <f t="shared" si="10"/>
        <v>??</v>
      </c>
      <c r="N169" s="173" t="str">
        <f t="shared" si="10"/>
        <v>??</v>
      </c>
      <c r="O169" s="173" t="str">
        <f t="shared" si="10"/>
        <v>??</v>
      </c>
      <c r="P169" s="173" t="str">
        <f t="shared" si="10"/>
        <v>??</v>
      </c>
      <c r="Q169" s="173" t="str">
        <f t="shared" si="10"/>
        <v>??</v>
      </c>
      <c r="R169" s="173" t="str">
        <f t="shared" si="10"/>
        <v>??</v>
      </c>
      <c r="S169" s="173" t="str">
        <f t="shared" si="10"/>
        <v>??</v>
      </c>
      <c r="T169" s="173" t="str">
        <f t="shared" si="10"/>
        <v>??</v>
      </c>
      <c r="U169" s="173" t="str">
        <f t="shared" si="10"/>
        <v>??</v>
      </c>
      <c r="V169" s="173" t="str">
        <f t="shared" si="10"/>
        <v>??</v>
      </c>
      <c r="W169" s="173" t="str">
        <f t="shared" si="10"/>
        <v>??</v>
      </c>
      <c r="X169" s="173" t="str">
        <f t="shared" si="10"/>
        <v>??</v>
      </c>
      <c r="Y169" s="173" t="str">
        <f t="shared" si="10"/>
        <v>??</v>
      </c>
      <c r="Z169" s="173" t="str">
        <f t="shared" si="10"/>
        <v>??</v>
      </c>
      <c r="AA169" s="173" t="str">
        <f t="shared" si="10"/>
        <v>??</v>
      </c>
      <c r="AB169" s="173" t="str">
        <f t="shared" si="10"/>
        <v>??</v>
      </c>
      <c r="AC169" s="173" t="str">
        <f t="shared" si="10"/>
        <v>??</v>
      </c>
      <c r="AD169" s="173" t="str">
        <f t="shared" si="10"/>
        <v>??</v>
      </c>
    </row>
    <row r="170" spans="1:121" s="73" customFormat="1">
      <c r="A170" s="76"/>
      <c r="B170" s="119"/>
      <c r="C170" s="119"/>
      <c r="D170" s="119"/>
      <c r="E170" s="119"/>
      <c r="F170" s="119"/>
      <c r="G170" s="119"/>
      <c r="H170" s="106"/>
      <c r="I170" s="106"/>
      <c r="J170" s="106"/>
      <c r="K170" s="153"/>
      <c r="L170" s="154"/>
      <c r="M170" s="154"/>
      <c r="N170" s="155"/>
      <c r="O170" s="156"/>
      <c r="P170" s="155"/>
      <c r="Q170" s="155"/>
      <c r="R170" s="155"/>
      <c r="S170" s="155"/>
      <c r="T170" s="155"/>
      <c r="U170" s="155"/>
      <c r="V170" s="155"/>
      <c r="W170" s="155"/>
      <c r="X170" s="155"/>
      <c r="Y170" s="155"/>
      <c r="Z170" s="155"/>
      <c r="AA170" s="155"/>
      <c r="AB170" s="155"/>
      <c r="AC170" s="155"/>
      <c r="AD170" s="155"/>
    </row>
    <row r="171" spans="1:121" s="73" customFormat="1">
      <c r="A171" s="76"/>
      <c r="B171" s="119"/>
      <c r="C171" s="119"/>
      <c r="D171" s="119"/>
      <c r="E171" s="119"/>
      <c r="F171" s="106"/>
      <c r="G171" s="106"/>
      <c r="H171" s="106"/>
      <c r="I171" s="106"/>
      <c r="J171" s="106"/>
      <c r="K171" s="157"/>
      <c r="L171" s="127"/>
      <c r="M171" s="127"/>
      <c r="N171" s="158"/>
      <c r="O171" s="159"/>
      <c r="P171" s="158"/>
      <c r="Q171" s="158"/>
      <c r="R171" s="158"/>
      <c r="S171" s="158"/>
      <c r="T171" s="158"/>
      <c r="U171" s="158"/>
      <c r="V171" s="158"/>
      <c r="W171" s="158"/>
      <c r="X171" s="158"/>
      <c r="Y171" s="158"/>
      <c r="Z171" s="158"/>
      <c r="AA171" s="158"/>
      <c r="AB171" s="158"/>
      <c r="AC171" s="158"/>
      <c r="AD171" s="158"/>
    </row>
    <row r="172" spans="1:121" s="73" customFormat="1" ht="14.65">
      <c r="A172" s="76"/>
      <c r="B172" s="103" t="s">
        <v>1</v>
      </c>
      <c r="C172" s="103"/>
      <c r="D172" s="103"/>
      <c r="E172" s="103"/>
      <c r="F172" s="104"/>
      <c r="G172" s="104"/>
      <c r="H172" s="104"/>
      <c r="I172" s="104"/>
      <c r="J172" s="104"/>
      <c r="K172" s="104"/>
      <c r="L172" s="104"/>
      <c r="M172" s="104"/>
      <c r="N172" s="105"/>
      <c r="O172" s="105"/>
      <c r="P172" s="105"/>
      <c r="Q172" s="105"/>
      <c r="R172" s="105"/>
      <c r="S172" s="105"/>
      <c r="T172" s="105"/>
      <c r="U172" s="105"/>
      <c r="V172" s="105"/>
      <c r="W172" s="105"/>
      <c r="X172" s="105"/>
      <c r="Y172" s="105"/>
      <c r="Z172" s="105"/>
      <c r="AA172" s="105"/>
      <c r="AB172" s="105"/>
      <c r="AC172" s="105"/>
      <c r="AD172" s="105"/>
      <c r="DP172" s="79"/>
      <c r="DQ172" s="79"/>
    </row>
    <row r="173" spans="1:121" s="73" customFormat="1">
      <c r="A173" s="76"/>
      <c r="B173" s="106"/>
      <c r="C173" s="106"/>
      <c r="D173" s="106"/>
      <c r="E173" s="106"/>
      <c r="F173" s="106"/>
      <c r="G173" s="106"/>
      <c r="H173" s="106"/>
      <c r="I173" s="106"/>
      <c r="J173" s="106"/>
      <c r="K173" s="106"/>
      <c r="L173" s="106"/>
      <c r="M173" s="106"/>
      <c r="N173" s="107"/>
      <c r="O173" s="129"/>
      <c r="P173" s="106"/>
      <c r="Q173" s="106"/>
      <c r="R173" s="106"/>
      <c r="S173" s="106"/>
      <c r="T173" s="106"/>
      <c r="U173" s="106"/>
      <c r="V173" s="106"/>
      <c r="W173" s="106"/>
      <c r="X173" s="106"/>
      <c r="Y173" s="106"/>
      <c r="Z173" s="106"/>
      <c r="AA173" s="106"/>
      <c r="AB173" s="106"/>
      <c r="AC173" s="106"/>
      <c r="AD173" s="106"/>
      <c r="DP173" s="79"/>
      <c r="DQ173" s="79"/>
    </row>
    <row r="174" spans="1:121" s="73" customFormat="1" ht="13.9">
      <c r="A174" s="76"/>
      <c r="B174" s="110" t="s">
        <v>2</v>
      </c>
      <c r="C174" s="110"/>
      <c r="D174" s="111" t="s">
        <v>4</v>
      </c>
      <c r="E174" s="111"/>
      <c r="F174" s="111" t="s">
        <v>9</v>
      </c>
      <c r="G174" s="112" t="s">
        <v>11</v>
      </c>
      <c r="H174" s="112" t="s">
        <v>3</v>
      </c>
      <c r="I174" s="112"/>
      <c r="J174" s="112"/>
      <c r="K174" s="112" t="s">
        <v>7</v>
      </c>
      <c r="L174" s="106"/>
      <c r="M174" s="106"/>
      <c r="N174" s="106"/>
      <c r="O174" s="129"/>
      <c r="P174" s="106"/>
      <c r="Q174" s="106"/>
      <c r="R174" s="106"/>
      <c r="S174" s="106"/>
      <c r="T174" s="106"/>
      <c r="U174" s="106"/>
      <c r="V174" s="106"/>
      <c r="W174" s="106"/>
      <c r="X174" s="106"/>
      <c r="Y174" s="106"/>
      <c r="Z174" s="106"/>
      <c r="AA174" s="106"/>
      <c r="AB174" s="106"/>
      <c r="AC174" s="106"/>
      <c r="AD174" s="106"/>
      <c r="DP174" s="79"/>
      <c r="DQ174" s="79"/>
    </row>
    <row r="175" spans="1:121" s="73" customFormat="1">
      <c r="A175" s="76"/>
      <c r="B175" s="110"/>
      <c r="C175" s="110"/>
      <c r="D175" s="111"/>
      <c r="E175" s="111"/>
      <c r="F175" s="111"/>
      <c r="G175" s="112"/>
      <c r="H175" s="112"/>
      <c r="I175" s="112"/>
      <c r="J175" s="112"/>
      <c r="K175" s="112"/>
      <c r="L175" s="106"/>
      <c r="M175" s="106"/>
      <c r="N175" s="106"/>
      <c r="O175" s="129"/>
      <c r="P175" s="106"/>
      <c r="Q175" s="106"/>
      <c r="R175" s="106"/>
      <c r="S175" s="106"/>
      <c r="T175" s="106"/>
      <c r="U175" s="106"/>
      <c r="V175" s="106"/>
      <c r="W175" s="106"/>
      <c r="X175" s="106"/>
      <c r="Y175" s="106"/>
      <c r="Z175" s="106"/>
      <c r="AA175" s="106"/>
      <c r="AB175" s="106"/>
      <c r="AC175" s="106"/>
      <c r="AD175" s="106"/>
      <c r="DP175" s="79"/>
      <c r="DQ175" s="79"/>
    </row>
    <row r="176" spans="1:121" s="73" customFormat="1" ht="14.65">
      <c r="A176" s="76"/>
      <c r="B176" s="347" t="s">
        <v>196</v>
      </c>
      <c r="C176" s="347"/>
      <c r="D176" s="347"/>
      <c r="E176" s="347"/>
      <c r="F176" s="347"/>
      <c r="G176" s="347"/>
      <c r="H176" s="347"/>
      <c r="I176" s="347"/>
      <c r="J176" s="347"/>
      <c r="K176" s="347"/>
      <c r="L176" s="347"/>
      <c r="M176" s="347"/>
      <c r="N176" s="347"/>
      <c r="O176" s="347"/>
      <c r="P176" s="347"/>
      <c r="Q176" s="347"/>
      <c r="R176" s="347"/>
      <c r="S176" s="347"/>
      <c r="T176" s="347"/>
      <c r="U176" s="347"/>
      <c r="V176" s="347"/>
      <c r="W176" s="347"/>
      <c r="X176" s="347"/>
      <c r="Y176" s="347"/>
      <c r="Z176" s="347"/>
      <c r="AA176" s="347"/>
      <c r="AB176" s="347"/>
      <c r="AC176" s="347"/>
      <c r="AD176" s="347"/>
      <c r="DP176" s="79"/>
      <c r="DQ176" s="79"/>
    </row>
    <row r="177" spans="1:121" s="73" customFormat="1">
      <c r="A177" s="76"/>
      <c r="B177" s="119"/>
      <c r="C177" s="119"/>
      <c r="D177" s="107"/>
      <c r="E177" s="107"/>
      <c r="F177" s="119"/>
      <c r="G177" s="115"/>
      <c r="H177" s="115"/>
      <c r="I177" s="115"/>
      <c r="J177" s="115"/>
      <c r="K177" s="106"/>
      <c r="L177" s="106"/>
      <c r="M177" s="106"/>
      <c r="N177" s="106"/>
      <c r="O177" s="129"/>
      <c r="P177" s="106"/>
      <c r="Q177" s="106"/>
      <c r="R177" s="106"/>
      <c r="S177" s="106"/>
      <c r="T177" s="106"/>
      <c r="U177" s="106"/>
      <c r="V177" s="106"/>
      <c r="W177" s="106"/>
      <c r="X177" s="106"/>
      <c r="Y177" s="106"/>
      <c r="Z177" s="106"/>
      <c r="AA177" s="106"/>
      <c r="AB177" s="106"/>
      <c r="AC177" s="106"/>
      <c r="AD177" s="106"/>
    </row>
    <row r="178" spans="1:121" s="73" customFormat="1" ht="17.649999999999999">
      <c r="A178" s="76"/>
      <c r="B178" s="160" t="s">
        <v>103</v>
      </c>
      <c r="C178" s="160"/>
      <c r="D178" s="161"/>
      <c r="E178" s="161"/>
      <c r="F178" s="106"/>
      <c r="G178" s="115"/>
      <c r="H178" s="115"/>
      <c r="I178" s="115"/>
      <c r="J178" s="115"/>
      <c r="K178" s="106"/>
      <c r="L178" s="106"/>
      <c r="M178" s="106"/>
      <c r="N178" s="106"/>
      <c r="O178" s="129"/>
      <c r="P178" s="106"/>
      <c r="Q178" s="106"/>
      <c r="R178" s="106"/>
      <c r="S178" s="106"/>
      <c r="T178" s="106"/>
      <c r="U178" s="106"/>
      <c r="V178" s="106"/>
      <c r="W178" s="106"/>
      <c r="X178" s="106"/>
      <c r="Y178" s="106"/>
      <c r="Z178" s="106"/>
      <c r="AA178" s="106"/>
      <c r="AB178" s="106"/>
      <c r="AC178" s="106"/>
      <c r="AD178" s="106"/>
    </row>
    <row r="179" spans="1:121" s="73" customFormat="1" ht="49.5">
      <c r="A179" s="76"/>
      <c r="B179" s="257" t="s">
        <v>309</v>
      </c>
      <c r="C179" s="116"/>
      <c r="D179" s="107" t="s">
        <v>123</v>
      </c>
      <c r="E179" s="107"/>
      <c r="F179" s="119" t="s">
        <v>397</v>
      </c>
      <c r="G179" s="115" t="s">
        <v>8</v>
      </c>
      <c r="H179" s="124" t="s">
        <v>132</v>
      </c>
      <c r="I179" s="124"/>
      <c r="J179" s="124"/>
      <c r="K179" s="173" t="str">
        <f t="shared" ref="K179:AD179" si="11">IF(AND(ISNUMBER(K165),ISNUMBER(K169)),100*K165*QN_arable/(K169*DEPTHarable*RHOsoilwet),"??")</f>
        <v>??</v>
      </c>
      <c r="L179" s="173" t="str">
        <f t="shared" si="11"/>
        <v>??</v>
      </c>
      <c r="M179" s="173" t="str">
        <f t="shared" si="11"/>
        <v>??</v>
      </c>
      <c r="N179" s="173" t="str">
        <f t="shared" si="11"/>
        <v>??</v>
      </c>
      <c r="O179" s="173" t="str">
        <f t="shared" si="11"/>
        <v>??</v>
      </c>
      <c r="P179" s="173" t="str">
        <f t="shared" si="11"/>
        <v>??</v>
      </c>
      <c r="Q179" s="173" t="str">
        <f t="shared" si="11"/>
        <v>??</v>
      </c>
      <c r="R179" s="173" t="str">
        <f t="shared" si="11"/>
        <v>??</v>
      </c>
      <c r="S179" s="173" t="str">
        <f t="shared" si="11"/>
        <v>??</v>
      </c>
      <c r="T179" s="173" t="str">
        <f t="shared" si="11"/>
        <v>??</v>
      </c>
      <c r="U179" s="173" t="str">
        <f t="shared" si="11"/>
        <v>??</v>
      </c>
      <c r="V179" s="173" t="str">
        <f t="shared" si="11"/>
        <v>??</v>
      </c>
      <c r="W179" s="173" t="str">
        <f t="shared" si="11"/>
        <v>??</v>
      </c>
      <c r="X179" s="173" t="str">
        <f t="shared" si="11"/>
        <v>??</v>
      </c>
      <c r="Y179" s="173" t="str">
        <f t="shared" si="11"/>
        <v>??</v>
      </c>
      <c r="Z179" s="173" t="str">
        <f t="shared" si="11"/>
        <v>??</v>
      </c>
      <c r="AA179" s="173" t="str">
        <f t="shared" si="11"/>
        <v>??</v>
      </c>
      <c r="AB179" s="173" t="str">
        <f t="shared" si="11"/>
        <v>??</v>
      </c>
      <c r="AC179" s="173" t="str">
        <f t="shared" si="11"/>
        <v>??</v>
      </c>
      <c r="AD179" s="173" t="str">
        <f t="shared" si="11"/>
        <v>??</v>
      </c>
    </row>
    <row r="180" spans="1:121" s="73" customFormat="1">
      <c r="A180" s="76"/>
      <c r="B180" s="123"/>
      <c r="C180" s="119"/>
      <c r="D180" s="106"/>
      <c r="E180" s="106"/>
      <c r="F180" s="119"/>
      <c r="G180" s="115"/>
      <c r="H180" s="124"/>
      <c r="I180" s="124"/>
      <c r="J180" s="124"/>
      <c r="K180" s="174"/>
      <c r="L180" s="174"/>
      <c r="M180" s="174"/>
      <c r="N180" s="174"/>
      <c r="O180" s="175"/>
      <c r="P180" s="174"/>
      <c r="Q180" s="174"/>
      <c r="R180" s="174"/>
      <c r="S180" s="174"/>
      <c r="T180" s="174"/>
      <c r="U180" s="174"/>
      <c r="V180" s="174"/>
      <c r="W180" s="174"/>
      <c r="X180" s="174"/>
      <c r="Y180" s="174"/>
      <c r="Z180" s="174"/>
      <c r="AA180" s="174"/>
      <c r="AB180" s="174"/>
      <c r="AC180" s="174"/>
      <c r="AD180" s="174"/>
    </row>
    <row r="181" spans="1:121" s="73" customFormat="1" ht="15" customHeight="1">
      <c r="A181" s="76"/>
      <c r="B181" s="205" t="s">
        <v>304</v>
      </c>
      <c r="C181" s="162"/>
      <c r="D181" s="106"/>
      <c r="E181" s="106"/>
      <c r="F181" s="119"/>
      <c r="G181" s="115"/>
      <c r="H181" s="124"/>
      <c r="I181" s="124"/>
      <c r="J181" s="124"/>
      <c r="K181" s="176"/>
      <c r="L181" s="176"/>
      <c r="M181" s="176"/>
      <c r="N181" s="176"/>
      <c r="O181" s="177"/>
      <c r="P181" s="176"/>
      <c r="Q181" s="176"/>
      <c r="R181" s="176"/>
      <c r="S181" s="176"/>
      <c r="T181" s="176"/>
      <c r="U181" s="176"/>
      <c r="V181" s="176"/>
      <c r="W181" s="176"/>
      <c r="X181" s="176"/>
      <c r="Y181" s="176"/>
      <c r="Z181" s="176"/>
      <c r="AA181" s="176"/>
      <c r="AB181" s="176"/>
      <c r="AC181" s="176"/>
      <c r="AD181" s="176"/>
    </row>
    <row r="182" spans="1:121" s="73" customFormat="1" ht="49.5">
      <c r="A182" s="76"/>
      <c r="B182" s="257" t="s">
        <v>310</v>
      </c>
      <c r="C182" s="116"/>
      <c r="D182" s="106" t="s">
        <v>125</v>
      </c>
      <c r="E182" s="106"/>
      <c r="F182" s="256" t="s">
        <v>398</v>
      </c>
      <c r="G182" s="115" t="s">
        <v>8</v>
      </c>
      <c r="H182" s="124" t="s">
        <v>132</v>
      </c>
      <c r="I182" s="124"/>
      <c r="J182" s="124"/>
      <c r="K182" s="173" t="str">
        <f t="shared" ref="K182:AD182" si="12">IF(AND(k_ar&gt;0,ISNUMBER(K179)),K179*((1-POWER(EXP(-k_ar*Tar_int_10),Nlapp_arab_10)))/(1-EXP(-k_ar*Tar_int_10)),"??")</f>
        <v>??</v>
      </c>
      <c r="L182" s="173" t="str">
        <f t="shared" si="12"/>
        <v>??</v>
      </c>
      <c r="M182" s="173" t="str">
        <f t="shared" si="12"/>
        <v>??</v>
      </c>
      <c r="N182" s="173" t="str">
        <f t="shared" si="12"/>
        <v>??</v>
      </c>
      <c r="O182" s="173" t="str">
        <f t="shared" si="12"/>
        <v>??</v>
      </c>
      <c r="P182" s="173" t="str">
        <f t="shared" si="12"/>
        <v>??</v>
      </c>
      <c r="Q182" s="173" t="str">
        <f t="shared" si="12"/>
        <v>??</v>
      </c>
      <c r="R182" s="173" t="str">
        <f t="shared" si="12"/>
        <v>??</v>
      </c>
      <c r="S182" s="173" t="str">
        <f t="shared" si="12"/>
        <v>??</v>
      </c>
      <c r="T182" s="173" t="str">
        <f t="shared" si="12"/>
        <v>??</v>
      </c>
      <c r="U182" s="173" t="str">
        <f t="shared" si="12"/>
        <v>??</v>
      </c>
      <c r="V182" s="173" t="str">
        <f t="shared" si="12"/>
        <v>??</v>
      </c>
      <c r="W182" s="173" t="str">
        <f t="shared" si="12"/>
        <v>??</v>
      </c>
      <c r="X182" s="173" t="str">
        <f t="shared" si="12"/>
        <v>??</v>
      </c>
      <c r="Y182" s="173" t="str">
        <f t="shared" si="12"/>
        <v>??</v>
      </c>
      <c r="Z182" s="173" t="str">
        <f t="shared" si="12"/>
        <v>??</v>
      </c>
      <c r="AA182" s="173" t="str">
        <f t="shared" si="12"/>
        <v>??</v>
      </c>
      <c r="AB182" s="173" t="str">
        <f t="shared" si="12"/>
        <v>??</v>
      </c>
      <c r="AC182" s="173" t="str">
        <f t="shared" si="12"/>
        <v>??</v>
      </c>
      <c r="AD182" s="173" t="str">
        <f t="shared" si="12"/>
        <v>??</v>
      </c>
    </row>
    <row r="183" spans="1:121" s="73" customFormat="1" ht="3" customHeight="1">
      <c r="A183" s="76"/>
      <c r="B183" s="136"/>
      <c r="C183" s="136"/>
      <c r="D183" s="136"/>
      <c r="E183" s="136"/>
      <c r="F183" s="164"/>
      <c r="G183" s="136"/>
      <c r="H183" s="136"/>
      <c r="I183" s="136"/>
      <c r="J183" s="136"/>
      <c r="K183" s="178"/>
      <c r="L183" s="178"/>
      <c r="M183" s="178"/>
      <c r="N183" s="179"/>
      <c r="O183" s="175"/>
      <c r="P183" s="174"/>
      <c r="Q183" s="174"/>
      <c r="R183" s="174"/>
      <c r="S183" s="174"/>
      <c r="T183" s="174"/>
      <c r="U183" s="174"/>
      <c r="V183" s="174"/>
      <c r="W183" s="174"/>
      <c r="X183" s="174"/>
      <c r="Y183" s="174"/>
      <c r="Z183" s="174"/>
      <c r="AA183" s="174"/>
      <c r="AB183" s="174"/>
      <c r="AC183" s="174"/>
      <c r="AD183" s="174"/>
      <c r="DP183" s="79"/>
      <c r="DQ183" s="79"/>
    </row>
    <row r="184" spans="1:121" s="73" customFormat="1" ht="40.15">
      <c r="A184" s="76"/>
      <c r="B184" s="122" t="s">
        <v>293</v>
      </c>
      <c r="C184" s="136"/>
      <c r="D184" s="129" t="s">
        <v>290</v>
      </c>
      <c r="E184" s="129"/>
      <c r="F184" s="256" t="s">
        <v>399</v>
      </c>
      <c r="G184" s="115" t="s">
        <v>8</v>
      </c>
      <c r="H184" s="124" t="s">
        <v>132</v>
      </c>
      <c r="I184" s="124"/>
      <c r="J184" s="136"/>
      <c r="K184" s="173" t="str">
        <f>IF(ISNUMBER(K182),+K182*(1-EXP(-k_ar*30))/(k_ar*30),"??")</f>
        <v>??</v>
      </c>
      <c r="L184" s="173" t="str">
        <f t="shared" ref="L184:AD184" si="13">IF(ISNUMBER(L182),+L182*(1-EXP(-k_ar*30))/(k_ar*30),"??")</f>
        <v>??</v>
      </c>
      <c r="M184" s="173" t="str">
        <f t="shared" si="13"/>
        <v>??</v>
      </c>
      <c r="N184" s="173" t="str">
        <f t="shared" si="13"/>
        <v>??</v>
      </c>
      <c r="O184" s="173" t="str">
        <f t="shared" si="13"/>
        <v>??</v>
      </c>
      <c r="P184" s="173" t="str">
        <f t="shared" si="13"/>
        <v>??</v>
      </c>
      <c r="Q184" s="173" t="str">
        <f t="shared" si="13"/>
        <v>??</v>
      </c>
      <c r="R184" s="173" t="str">
        <f t="shared" si="13"/>
        <v>??</v>
      </c>
      <c r="S184" s="173" t="str">
        <f t="shared" si="13"/>
        <v>??</v>
      </c>
      <c r="T184" s="173" t="str">
        <f t="shared" si="13"/>
        <v>??</v>
      </c>
      <c r="U184" s="173" t="str">
        <f t="shared" si="13"/>
        <v>??</v>
      </c>
      <c r="V184" s="173" t="str">
        <f t="shared" si="13"/>
        <v>??</v>
      </c>
      <c r="W184" s="173" t="str">
        <f t="shared" si="13"/>
        <v>??</v>
      </c>
      <c r="X184" s="173" t="str">
        <f t="shared" si="13"/>
        <v>??</v>
      </c>
      <c r="Y184" s="173" t="str">
        <f t="shared" si="13"/>
        <v>??</v>
      </c>
      <c r="Z184" s="173" t="str">
        <f t="shared" si="13"/>
        <v>??</v>
      </c>
      <c r="AA184" s="173" t="str">
        <f t="shared" si="13"/>
        <v>??</v>
      </c>
      <c r="AB184" s="173" t="str">
        <f t="shared" si="13"/>
        <v>??</v>
      </c>
      <c r="AC184" s="173" t="str">
        <f t="shared" si="13"/>
        <v>??</v>
      </c>
      <c r="AD184" s="173" t="str">
        <f t="shared" si="13"/>
        <v>??</v>
      </c>
      <c r="DP184" s="79"/>
      <c r="DQ184" s="79"/>
    </row>
    <row r="185" spans="1:121" s="73" customFormat="1" ht="3" customHeight="1">
      <c r="A185" s="76"/>
      <c r="B185" s="136"/>
      <c r="C185" s="136"/>
      <c r="D185" s="136"/>
      <c r="E185" s="136"/>
      <c r="F185" s="164"/>
      <c r="G185" s="136"/>
      <c r="H185" s="136"/>
      <c r="I185" s="136"/>
      <c r="J185" s="136"/>
      <c r="K185" s="178"/>
      <c r="L185" s="178"/>
      <c r="M185" s="178"/>
      <c r="N185" s="179"/>
      <c r="O185" s="175"/>
      <c r="P185" s="174"/>
      <c r="Q185" s="174"/>
      <c r="R185" s="174"/>
      <c r="S185" s="174"/>
      <c r="T185" s="174"/>
      <c r="U185" s="174"/>
      <c r="V185" s="174"/>
      <c r="W185" s="174"/>
      <c r="X185" s="174"/>
      <c r="Y185" s="174"/>
      <c r="Z185" s="174"/>
      <c r="AA185" s="174"/>
      <c r="AB185" s="174"/>
      <c r="AC185" s="174"/>
      <c r="AD185" s="174"/>
      <c r="DP185" s="79"/>
      <c r="DQ185" s="79"/>
    </row>
    <row r="186" spans="1:121" s="73" customFormat="1" ht="40.15">
      <c r="A186" s="76"/>
      <c r="B186" s="122" t="s">
        <v>292</v>
      </c>
      <c r="C186" s="136"/>
      <c r="D186" s="129" t="s">
        <v>291</v>
      </c>
      <c r="E186" s="129"/>
      <c r="F186" s="256" t="s">
        <v>400</v>
      </c>
      <c r="G186" s="115" t="s">
        <v>8</v>
      </c>
      <c r="H186" s="124" t="s">
        <v>132</v>
      </c>
      <c r="I186" s="124"/>
      <c r="J186" s="136"/>
      <c r="K186" s="173" t="str">
        <f t="shared" ref="K186:AD186" si="14">IF(ISNUMBER(K182),+K182*(1-EXP(-k_ar*180))/(k_ar*180),"??")</f>
        <v>??</v>
      </c>
      <c r="L186" s="173" t="str">
        <f t="shared" si="14"/>
        <v>??</v>
      </c>
      <c r="M186" s="173" t="str">
        <f t="shared" si="14"/>
        <v>??</v>
      </c>
      <c r="N186" s="173" t="str">
        <f t="shared" si="14"/>
        <v>??</v>
      </c>
      <c r="O186" s="173" t="str">
        <f t="shared" si="14"/>
        <v>??</v>
      </c>
      <c r="P186" s="173" t="str">
        <f t="shared" si="14"/>
        <v>??</v>
      </c>
      <c r="Q186" s="173" t="str">
        <f t="shared" si="14"/>
        <v>??</v>
      </c>
      <c r="R186" s="173" t="str">
        <f t="shared" si="14"/>
        <v>??</v>
      </c>
      <c r="S186" s="173" t="str">
        <f t="shared" si="14"/>
        <v>??</v>
      </c>
      <c r="T186" s="173" t="str">
        <f t="shared" si="14"/>
        <v>??</v>
      </c>
      <c r="U186" s="173" t="str">
        <f t="shared" si="14"/>
        <v>??</v>
      </c>
      <c r="V186" s="173" t="str">
        <f t="shared" si="14"/>
        <v>??</v>
      </c>
      <c r="W186" s="173" t="str">
        <f t="shared" si="14"/>
        <v>??</v>
      </c>
      <c r="X186" s="173" t="str">
        <f t="shared" si="14"/>
        <v>??</v>
      </c>
      <c r="Y186" s="173" t="str">
        <f t="shared" si="14"/>
        <v>??</v>
      </c>
      <c r="Z186" s="173" t="str">
        <f t="shared" si="14"/>
        <v>??</v>
      </c>
      <c r="AA186" s="173" t="str">
        <f t="shared" si="14"/>
        <v>??</v>
      </c>
      <c r="AB186" s="173" t="str">
        <f t="shared" si="14"/>
        <v>??</v>
      </c>
      <c r="AC186" s="173" t="str">
        <f t="shared" si="14"/>
        <v>??</v>
      </c>
      <c r="AD186" s="173" t="str">
        <f t="shared" si="14"/>
        <v>??</v>
      </c>
      <c r="DP186" s="79"/>
      <c r="DQ186" s="79"/>
    </row>
    <row r="187" spans="1:121" s="73" customFormat="1">
      <c r="A187" s="76"/>
      <c r="B187" s="122"/>
      <c r="C187" s="136"/>
      <c r="D187" s="129"/>
      <c r="E187" s="129"/>
      <c r="F187" s="164"/>
      <c r="G187" s="115"/>
      <c r="H187" s="124"/>
      <c r="I187" s="124"/>
      <c r="J187" s="136"/>
      <c r="K187" s="124"/>
      <c r="L187" s="124"/>
      <c r="M187" s="124"/>
      <c r="N187" s="124"/>
      <c r="O187" s="124"/>
      <c r="P187" s="124"/>
      <c r="Q187" s="124"/>
      <c r="R187" s="124"/>
      <c r="S187" s="124"/>
      <c r="T187" s="124"/>
      <c r="U187" s="124"/>
      <c r="V187" s="124"/>
      <c r="W187" s="124"/>
      <c r="X187" s="124"/>
      <c r="Y187" s="124"/>
      <c r="Z187" s="124"/>
      <c r="AA187" s="124"/>
      <c r="AB187" s="124"/>
      <c r="AC187" s="124"/>
      <c r="AD187" s="124"/>
      <c r="DP187" s="79"/>
      <c r="DQ187" s="79"/>
    </row>
    <row r="188" spans="1:121" s="73" customFormat="1">
      <c r="A188" s="76"/>
      <c r="B188" s="122"/>
      <c r="C188" s="136"/>
      <c r="D188" s="129"/>
      <c r="E188" s="129"/>
      <c r="F188" s="164"/>
      <c r="G188" s="115"/>
      <c r="H188" s="124"/>
      <c r="I188" s="124"/>
      <c r="J188" s="136"/>
      <c r="K188" s="124"/>
      <c r="L188" s="124"/>
      <c r="M188" s="124"/>
      <c r="N188" s="124"/>
      <c r="O188" s="124"/>
      <c r="P188" s="124"/>
      <c r="Q188" s="124"/>
      <c r="R188" s="124"/>
      <c r="S188" s="124"/>
      <c r="T188" s="124"/>
      <c r="U188" s="124"/>
      <c r="V188" s="124"/>
      <c r="W188" s="124"/>
      <c r="X188" s="124"/>
      <c r="Y188" s="124"/>
      <c r="Z188" s="124"/>
      <c r="AA188" s="124"/>
      <c r="AB188" s="124"/>
      <c r="AC188" s="124"/>
      <c r="AD188" s="124"/>
      <c r="DP188" s="79"/>
      <c r="DQ188" s="79"/>
    </row>
    <row r="189" spans="1:121" s="73" customFormat="1" ht="17.649999999999999">
      <c r="A189" s="76"/>
      <c r="B189" s="206" t="s">
        <v>198</v>
      </c>
      <c r="C189" s="187"/>
      <c r="D189" s="187"/>
      <c r="E189" s="187"/>
      <c r="F189" s="119"/>
      <c r="G189" s="115"/>
      <c r="H189" s="124"/>
      <c r="I189" s="124"/>
      <c r="J189" s="128"/>
      <c r="K189" s="106"/>
      <c r="L189" s="106"/>
      <c r="M189" s="106"/>
      <c r="N189" s="106"/>
      <c r="O189" s="129"/>
      <c r="P189" s="106"/>
      <c r="Q189" s="106"/>
      <c r="R189" s="106"/>
      <c r="S189" s="106"/>
      <c r="T189" s="106"/>
      <c r="U189" s="106"/>
      <c r="V189" s="106"/>
      <c r="W189" s="106"/>
      <c r="X189" s="106"/>
      <c r="Y189" s="106"/>
      <c r="Z189" s="106"/>
      <c r="AA189" s="106"/>
      <c r="AB189" s="106"/>
      <c r="AC189" s="106"/>
      <c r="AD189" s="106"/>
    </row>
    <row r="190" spans="1:121" s="73" customFormat="1" ht="40.15">
      <c r="A190" s="76"/>
      <c r="B190" s="122" t="s">
        <v>213</v>
      </c>
      <c r="C190" s="116"/>
      <c r="D190" s="106" t="s">
        <v>272</v>
      </c>
      <c r="E190" s="106"/>
      <c r="F190" s="119" t="s">
        <v>401</v>
      </c>
      <c r="G190" s="115" t="s">
        <v>8</v>
      </c>
      <c r="H190" s="229" t="s">
        <v>242</v>
      </c>
      <c r="I190" s="124"/>
      <c r="J190" s="128"/>
      <c r="K190" s="173" t="str">
        <f t="shared" ref="K190:AD190" si="15">IF(AND(ISNUMBER(K186),Ksoil_water&gt;0),K186*RHOsoilwet/Ksoil_water,"??")</f>
        <v>??</v>
      </c>
      <c r="L190" s="173" t="str">
        <f t="shared" si="15"/>
        <v>??</v>
      </c>
      <c r="M190" s="173" t="str">
        <f t="shared" si="15"/>
        <v>??</v>
      </c>
      <c r="N190" s="173" t="str">
        <f t="shared" si="15"/>
        <v>??</v>
      </c>
      <c r="O190" s="173" t="str">
        <f t="shared" si="15"/>
        <v>??</v>
      </c>
      <c r="P190" s="173" t="str">
        <f t="shared" si="15"/>
        <v>??</v>
      </c>
      <c r="Q190" s="173" t="str">
        <f t="shared" si="15"/>
        <v>??</v>
      </c>
      <c r="R190" s="173" t="str">
        <f t="shared" si="15"/>
        <v>??</v>
      </c>
      <c r="S190" s="173" t="str">
        <f t="shared" si="15"/>
        <v>??</v>
      </c>
      <c r="T190" s="173" t="str">
        <f t="shared" si="15"/>
        <v>??</v>
      </c>
      <c r="U190" s="173" t="str">
        <f t="shared" si="15"/>
        <v>??</v>
      </c>
      <c r="V190" s="173" t="str">
        <f t="shared" si="15"/>
        <v>??</v>
      </c>
      <c r="W190" s="173" t="str">
        <f t="shared" si="15"/>
        <v>??</v>
      </c>
      <c r="X190" s="173" t="str">
        <f t="shared" si="15"/>
        <v>??</v>
      </c>
      <c r="Y190" s="173" t="str">
        <f t="shared" si="15"/>
        <v>??</v>
      </c>
      <c r="Z190" s="173" t="str">
        <f t="shared" si="15"/>
        <v>??</v>
      </c>
      <c r="AA190" s="173" t="str">
        <f t="shared" si="15"/>
        <v>??</v>
      </c>
      <c r="AB190" s="173" t="str">
        <f t="shared" si="15"/>
        <v>??</v>
      </c>
      <c r="AC190" s="173" t="str">
        <f t="shared" si="15"/>
        <v>??</v>
      </c>
      <c r="AD190" s="173" t="str">
        <f t="shared" si="15"/>
        <v>??</v>
      </c>
    </row>
    <row r="191" spans="1:121" s="73" customFormat="1" ht="5.0999999999999996" customHeight="1">
      <c r="A191" s="76"/>
      <c r="B191" s="119"/>
      <c r="C191" s="119"/>
      <c r="D191" s="106"/>
      <c r="E191" s="106"/>
      <c r="F191" s="119"/>
      <c r="G191" s="115"/>
      <c r="H191" s="124"/>
      <c r="I191" s="124"/>
      <c r="J191" s="128"/>
      <c r="K191" s="141"/>
      <c r="L191" s="141"/>
      <c r="M191" s="141"/>
      <c r="N191" s="141"/>
      <c r="O191" s="142"/>
      <c r="P191" s="141"/>
      <c r="Q191" s="141"/>
      <c r="R191" s="141"/>
      <c r="S191" s="141"/>
      <c r="T191" s="141"/>
      <c r="U191" s="141"/>
      <c r="V191" s="141"/>
      <c r="W191" s="141"/>
      <c r="X191" s="141"/>
      <c r="Y191" s="141"/>
      <c r="Z191" s="141"/>
      <c r="AA191" s="141"/>
      <c r="AB191" s="141"/>
      <c r="AC191" s="141"/>
      <c r="AD191" s="141"/>
    </row>
    <row r="192" spans="1:121" s="73" customFormat="1" ht="33" customHeight="1">
      <c r="A192" s="76"/>
      <c r="B192" s="116" t="s">
        <v>215</v>
      </c>
      <c r="C192" s="116"/>
      <c r="D192" s="106" t="s">
        <v>273</v>
      </c>
      <c r="E192" s="106"/>
      <c r="F192" s="150" t="s">
        <v>410</v>
      </c>
      <c r="G192" s="115" t="s">
        <v>8</v>
      </c>
      <c r="H192" s="172" t="s">
        <v>367</v>
      </c>
      <c r="I192" s="124"/>
      <c r="J192" s="128"/>
      <c r="K192" s="173" t="str">
        <f t="shared" ref="K192:AD192" si="16">IF(AND(ISNUMBER(K184),ISNUMBER(Ksoil_water)),K184*RHOsoilwet/(Ksoil_water*DILUTION*1000),"??")</f>
        <v>??</v>
      </c>
      <c r="L192" s="173" t="str">
        <f t="shared" si="16"/>
        <v>??</v>
      </c>
      <c r="M192" s="173" t="str">
        <f t="shared" si="16"/>
        <v>??</v>
      </c>
      <c r="N192" s="173" t="str">
        <f t="shared" si="16"/>
        <v>??</v>
      </c>
      <c r="O192" s="173" t="str">
        <f t="shared" si="16"/>
        <v>??</v>
      </c>
      <c r="P192" s="173" t="str">
        <f t="shared" si="16"/>
        <v>??</v>
      </c>
      <c r="Q192" s="173" t="str">
        <f t="shared" si="16"/>
        <v>??</v>
      </c>
      <c r="R192" s="173" t="str">
        <f t="shared" si="16"/>
        <v>??</v>
      </c>
      <c r="S192" s="173" t="str">
        <f t="shared" si="16"/>
        <v>??</v>
      </c>
      <c r="T192" s="173" t="str">
        <f t="shared" si="16"/>
        <v>??</v>
      </c>
      <c r="U192" s="173" t="str">
        <f t="shared" si="16"/>
        <v>??</v>
      </c>
      <c r="V192" s="173" t="str">
        <f t="shared" si="16"/>
        <v>??</v>
      </c>
      <c r="W192" s="173" t="str">
        <f t="shared" si="16"/>
        <v>??</v>
      </c>
      <c r="X192" s="173" t="str">
        <f t="shared" si="16"/>
        <v>??</v>
      </c>
      <c r="Y192" s="173" t="str">
        <f t="shared" si="16"/>
        <v>??</v>
      </c>
      <c r="Z192" s="173" t="str">
        <f t="shared" si="16"/>
        <v>??</v>
      </c>
      <c r="AA192" s="173" t="str">
        <f t="shared" si="16"/>
        <v>??</v>
      </c>
      <c r="AB192" s="173" t="str">
        <f t="shared" si="16"/>
        <v>??</v>
      </c>
      <c r="AC192" s="173" t="str">
        <f t="shared" si="16"/>
        <v>??</v>
      </c>
      <c r="AD192" s="173" t="str">
        <f t="shared" si="16"/>
        <v>??</v>
      </c>
    </row>
    <row r="193" spans="1:121" s="73" customFormat="1" ht="3" customHeight="1">
      <c r="A193" s="76"/>
      <c r="B193" s="116"/>
      <c r="C193" s="116"/>
      <c r="D193" s="106"/>
      <c r="E193" s="106"/>
      <c r="F193" s="119"/>
      <c r="G193" s="115"/>
      <c r="H193" s="124"/>
      <c r="I193" s="124"/>
      <c r="J193" s="128"/>
      <c r="K193" s="106"/>
      <c r="L193" s="128"/>
      <c r="M193" s="115"/>
      <c r="N193" s="106"/>
      <c r="O193" s="129"/>
      <c r="P193" s="106"/>
      <c r="Q193" s="106"/>
      <c r="R193" s="106"/>
      <c r="S193" s="106"/>
      <c r="T193" s="106"/>
      <c r="U193" s="106"/>
      <c r="V193" s="106"/>
      <c r="W193" s="106"/>
      <c r="X193" s="106"/>
      <c r="Y193" s="106"/>
      <c r="Z193" s="106"/>
      <c r="AA193" s="106"/>
      <c r="AB193" s="106"/>
      <c r="AC193" s="106"/>
      <c r="AD193" s="106"/>
    </row>
    <row r="194" spans="1:121" s="73" customFormat="1" ht="30.6" customHeight="1">
      <c r="A194" s="76"/>
      <c r="B194" s="122" t="s">
        <v>199</v>
      </c>
      <c r="C194" s="187"/>
      <c r="D194" s="122" t="s">
        <v>211</v>
      </c>
      <c r="E194" s="122"/>
      <c r="F194" s="122" t="s">
        <v>368</v>
      </c>
      <c r="G194" s="204" t="s">
        <v>8</v>
      </c>
      <c r="H194" s="124" t="s">
        <v>132</v>
      </c>
      <c r="I194" s="124"/>
      <c r="J194" s="128"/>
      <c r="K194" s="173" t="str">
        <f t="shared" ref="K194:AD194" si="17">IF(AND(ISNUMBER(K192),ISNUMBER(Ksusp_water)),+K192*Ksusp_water*1000/RHOsusp,"??")</f>
        <v>??</v>
      </c>
      <c r="L194" s="173" t="str">
        <f t="shared" si="17"/>
        <v>??</v>
      </c>
      <c r="M194" s="173" t="str">
        <f t="shared" si="17"/>
        <v>??</v>
      </c>
      <c r="N194" s="173" t="str">
        <f t="shared" si="17"/>
        <v>??</v>
      </c>
      <c r="O194" s="173" t="str">
        <f t="shared" si="17"/>
        <v>??</v>
      </c>
      <c r="P194" s="173" t="str">
        <f t="shared" si="17"/>
        <v>??</v>
      </c>
      <c r="Q194" s="173" t="str">
        <f t="shared" si="17"/>
        <v>??</v>
      </c>
      <c r="R194" s="173" t="str">
        <f t="shared" si="17"/>
        <v>??</v>
      </c>
      <c r="S194" s="173" t="str">
        <f t="shared" si="17"/>
        <v>??</v>
      </c>
      <c r="T194" s="173" t="str">
        <f t="shared" si="17"/>
        <v>??</v>
      </c>
      <c r="U194" s="173" t="str">
        <f t="shared" si="17"/>
        <v>??</v>
      </c>
      <c r="V194" s="173" t="str">
        <f t="shared" si="17"/>
        <v>??</v>
      </c>
      <c r="W194" s="173" t="str">
        <f t="shared" si="17"/>
        <v>??</v>
      </c>
      <c r="X194" s="173" t="str">
        <f t="shared" si="17"/>
        <v>??</v>
      </c>
      <c r="Y194" s="173" t="str">
        <f t="shared" si="17"/>
        <v>??</v>
      </c>
      <c r="Z194" s="173" t="str">
        <f t="shared" si="17"/>
        <v>??</v>
      </c>
      <c r="AA194" s="173" t="str">
        <f t="shared" si="17"/>
        <v>??</v>
      </c>
      <c r="AB194" s="173" t="str">
        <f t="shared" si="17"/>
        <v>??</v>
      </c>
      <c r="AC194" s="173" t="str">
        <f t="shared" si="17"/>
        <v>??</v>
      </c>
      <c r="AD194" s="173" t="str">
        <f t="shared" si="17"/>
        <v>??</v>
      </c>
      <c r="AE194" s="76"/>
    </row>
    <row r="195" spans="1:121" s="73" customFormat="1">
      <c r="A195" s="76"/>
      <c r="B195" s="122"/>
      <c r="C195" s="136"/>
      <c r="D195" s="129"/>
      <c r="E195" s="129"/>
      <c r="F195" s="122"/>
      <c r="G195" s="115"/>
      <c r="H195" s="124"/>
      <c r="I195" s="124"/>
      <c r="J195" s="136"/>
      <c r="K195" s="124"/>
      <c r="L195" s="124"/>
      <c r="M195" s="124"/>
      <c r="N195" s="124"/>
      <c r="O195" s="124"/>
      <c r="P195" s="124"/>
      <c r="Q195" s="124"/>
      <c r="R195" s="124"/>
      <c r="S195" s="124"/>
      <c r="T195" s="124"/>
      <c r="U195" s="124"/>
      <c r="V195" s="124"/>
      <c r="W195" s="124"/>
      <c r="X195" s="124"/>
      <c r="Y195" s="124"/>
      <c r="Z195" s="124"/>
      <c r="AA195" s="124"/>
      <c r="AB195" s="124"/>
      <c r="AC195" s="124"/>
      <c r="AD195" s="124"/>
      <c r="DP195" s="79"/>
      <c r="DQ195" s="79"/>
    </row>
    <row r="196" spans="1:121" s="73" customFormat="1">
      <c r="A196" s="76"/>
      <c r="B196" s="136"/>
      <c r="C196" s="136"/>
      <c r="D196" s="136"/>
      <c r="E196" s="136"/>
      <c r="F196" s="122"/>
      <c r="G196" s="136"/>
      <c r="H196" s="136"/>
      <c r="I196" s="136"/>
      <c r="J196" s="136"/>
      <c r="K196" s="180"/>
      <c r="L196" s="180"/>
      <c r="M196" s="180"/>
      <c r="N196" s="181"/>
      <c r="O196" s="177"/>
      <c r="P196" s="176"/>
      <c r="Q196" s="176"/>
      <c r="R196" s="176"/>
      <c r="S196" s="176"/>
      <c r="T196" s="176"/>
      <c r="U196" s="176"/>
      <c r="V196" s="176"/>
      <c r="W196" s="176"/>
      <c r="X196" s="176"/>
      <c r="Y196" s="176"/>
      <c r="Z196" s="176"/>
      <c r="AA196" s="176"/>
      <c r="AB196" s="176"/>
      <c r="AC196" s="176"/>
      <c r="AD196" s="176"/>
      <c r="DP196" s="79"/>
      <c r="DQ196" s="79"/>
    </row>
    <row r="197" spans="1:121" s="73" customFormat="1" ht="17.649999999999999">
      <c r="A197" s="76"/>
      <c r="B197" s="160" t="s">
        <v>104</v>
      </c>
      <c r="C197" s="160"/>
      <c r="D197" s="160"/>
      <c r="E197" s="160"/>
      <c r="F197" s="160"/>
      <c r="G197" s="160"/>
      <c r="H197" s="160"/>
      <c r="I197" s="160"/>
      <c r="J197" s="160"/>
      <c r="K197" s="176"/>
      <c r="L197" s="182"/>
      <c r="M197" s="182"/>
      <c r="N197" s="176"/>
      <c r="O197" s="177"/>
      <c r="P197" s="176"/>
      <c r="Q197" s="176"/>
      <c r="R197" s="176"/>
      <c r="S197" s="176"/>
      <c r="T197" s="176"/>
      <c r="U197" s="176"/>
      <c r="V197" s="176"/>
      <c r="W197" s="176"/>
      <c r="X197" s="176"/>
      <c r="Y197" s="176"/>
      <c r="Z197" s="176"/>
      <c r="AA197" s="176"/>
      <c r="AB197" s="176"/>
      <c r="AC197" s="176"/>
      <c r="AD197" s="176"/>
    </row>
    <row r="198" spans="1:121" s="73" customFormat="1" ht="49.5">
      <c r="A198" s="76"/>
      <c r="B198" s="122" t="s">
        <v>307</v>
      </c>
      <c r="C198" s="160"/>
      <c r="D198" s="106" t="s">
        <v>188</v>
      </c>
      <c r="E198" s="106"/>
      <c r="F198" s="119" t="s">
        <v>402</v>
      </c>
      <c r="G198" s="115" t="s">
        <v>8</v>
      </c>
      <c r="H198" s="124" t="s">
        <v>132</v>
      </c>
      <c r="I198" s="124"/>
      <c r="J198" s="160"/>
      <c r="K198" s="173" t="str">
        <f t="shared" ref="K198:AD198" si="18">IF(AND(ISNUMBER(K162),ISNUMBER(K167)),100*K162*QN_grass/(K167*Nlapp_grass*DEPTHgrass*RHOsoilwet),"??")</f>
        <v>??</v>
      </c>
      <c r="L198" s="173" t="str">
        <f t="shared" si="18"/>
        <v>??</v>
      </c>
      <c r="M198" s="173" t="str">
        <f t="shared" si="18"/>
        <v>??</v>
      </c>
      <c r="N198" s="173" t="str">
        <f t="shared" si="18"/>
        <v>??</v>
      </c>
      <c r="O198" s="173" t="str">
        <f t="shared" si="18"/>
        <v>??</v>
      </c>
      <c r="P198" s="173" t="str">
        <f t="shared" si="18"/>
        <v>??</v>
      </c>
      <c r="Q198" s="173" t="str">
        <f t="shared" si="18"/>
        <v>??</v>
      </c>
      <c r="R198" s="173" t="str">
        <f t="shared" si="18"/>
        <v>??</v>
      </c>
      <c r="S198" s="173" t="str">
        <f t="shared" si="18"/>
        <v>??</v>
      </c>
      <c r="T198" s="173" t="str">
        <f t="shared" si="18"/>
        <v>??</v>
      </c>
      <c r="U198" s="173" t="str">
        <f t="shared" si="18"/>
        <v>??</v>
      </c>
      <c r="V198" s="173" t="str">
        <f t="shared" si="18"/>
        <v>??</v>
      </c>
      <c r="W198" s="173" t="str">
        <f t="shared" si="18"/>
        <v>??</v>
      </c>
      <c r="X198" s="173" t="str">
        <f t="shared" si="18"/>
        <v>??</v>
      </c>
      <c r="Y198" s="173" t="str">
        <f t="shared" si="18"/>
        <v>??</v>
      </c>
      <c r="Z198" s="173" t="str">
        <f t="shared" si="18"/>
        <v>??</v>
      </c>
      <c r="AA198" s="173" t="str">
        <f t="shared" si="18"/>
        <v>??</v>
      </c>
      <c r="AB198" s="173" t="str">
        <f t="shared" si="18"/>
        <v>??</v>
      </c>
      <c r="AC198" s="173" t="str">
        <f t="shared" si="18"/>
        <v>??</v>
      </c>
      <c r="AD198" s="173" t="str">
        <f t="shared" si="18"/>
        <v>??</v>
      </c>
    </row>
    <row r="199" spans="1:121" s="73" customFormat="1" ht="3" customHeight="1">
      <c r="A199" s="76"/>
      <c r="B199" s="119"/>
      <c r="C199" s="119"/>
      <c r="D199" s="185"/>
      <c r="E199" s="185"/>
      <c r="F199" s="119"/>
      <c r="G199" s="119"/>
      <c r="H199" s="106"/>
      <c r="I199" s="106"/>
      <c r="J199" s="106"/>
      <c r="K199" s="176"/>
      <c r="L199" s="183"/>
      <c r="M199" s="182"/>
      <c r="N199" s="184"/>
      <c r="O199" s="177"/>
      <c r="P199" s="176"/>
      <c r="Q199" s="176"/>
      <c r="R199" s="176"/>
      <c r="S199" s="176"/>
      <c r="T199" s="176"/>
      <c r="U199" s="176"/>
      <c r="V199" s="176"/>
      <c r="W199" s="176"/>
      <c r="X199" s="176"/>
      <c r="Y199" s="176"/>
      <c r="Z199" s="176"/>
      <c r="AA199" s="176"/>
      <c r="AB199" s="176"/>
      <c r="AC199" s="176"/>
      <c r="AD199" s="176"/>
    </row>
    <row r="200" spans="1:121" s="73" customFormat="1" ht="49.5">
      <c r="A200" s="76"/>
      <c r="B200" s="122" t="s">
        <v>308</v>
      </c>
      <c r="C200" s="116"/>
      <c r="D200" s="106" t="s">
        <v>187</v>
      </c>
      <c r="E200" s="106"/>
      <c r="F200" s="119" t="s">
        <v>403</v>
      </c>
      <c r="G200" s="115" t="s">
        <v>8</v>
      </c>
      <c r="H200" s="124" t="s">
        <v>132</v>
      </c>
      <c r="I200" s="124"/>
      <c r="J200" s="124"/>
      <c r="K200" s="173" t="str">
        <f t="shared" ref="K200:AD200" si="19">IF(AND(ISNUMBER(K162),ISNUMBER(K167)),100*K162*QN_grass/(K167*DEPTHgrass*RHOsoilwet),"??")</f>
        <v>??</v>
      </c>
      <c r="L200" s="173" t="str">
        <f t="shared" si="19"/>
        <v>??</v>
      </c>
      <c r="M200" s="173" t="str">
        <f t="shared" si="19"/>
        <v>??</v>
      </c>
      <c r="N200" s="173" t="str">
        <f t="shared" si="19"/>
        <v>??</v>
      </c>
      <c r="O200" s="173" t="str">
        <f t="shared" si="19"/>
        <v>??</v>
      </c>
      <c r="P200" s="173" t="str">
        <f t="shared" si="19"/>
        <v>??</v>
      </c>
      <c r="Q200" s="173" t="str">
        <f t="shared" si="19"/>
        <v>??</v>
      </c>
      <c r="R200" s="173" t="str">
        <f t="shared" si="19"/>
        <v>??</v>
      </c>
      <c r="S200" s="173" t="str">
        <f t="shared" si="19"/>
        <v>??</v>
      </c>
      <c r="T200" s="173" t="str">
        <f t="shared" si="19"/>
        <v>??</v>
      </c>
      <c r="U200" s="173" t="str">
        <f t="shared" si="19"/>
        <v>??</v>
      </c>
      <c r="V200" s="173" t="str">
        <f t="shared" si="19"/>
        <v>??</v>
      </c>
      <c r="W200" s="173" t="str">
        <f t="shared" si="19"/>
        <v>??</v>
      </c>
      <c r="X200" s="173" t="str">
        <f t="shared" si="19"/>
        <v>??</v>
      </c>
      <c r="Y200" s="173" t="str">
        <f t="shared" si="19"/>
        <v>??</v>
      </c>
      <c r="Z200" s="173" t="str">
        <f t="shared" si="19"/>
        <v>??</v>
      </c>
      <c r="AA200" s="173" t="str">
        <f t="shared" si="19"/>
        <v>??</v>
      </c>
      <c r="AB200" s="173" t="str">
        <f t="shared" si="19"/>
        <v>??</v>
      </c>
      <c r="AC200" s="173" t="str">
        <f t="shared" si="19"/>
        <v>??</v>
      </c>
      <c r="AD200" s="173" t="str">
        <f t="shared" si="19"/>
        <v>??</v>
      </c>
    </row>
    <row r="201" spans="1:121" s="73" customFormat="1">
      <c r="A201" s="76"/>
      <c r="B201" s="119"/>
      <c r="C201" s="119"/>
      <c r="D201" s="106"/>
      <c r="E201" s="106"/>
      <c r="F201" s="119"/>
      <c r="G201" s="115"/>
      <c r="H201" s="124"/>
      <c r="I201" s="124"/>
      <c r="J201" s="124"/>
      <c r="K201" s="176"/>
      <c r="L201" s="176"/>
      <c r="M201" s="176"/>
      <c r="N201" s="176"/>
      <c r="O201" s="177"/>
      <c r="P201" s="176"/>
      <c r="Q201" s="176"/>
      <c r="R201" s="176"/>
      <c r="S201" s="176"/>
      <c r="T201" s="176"/>
      <c r="U201" s="176"/>
      <c r="V201" s="176"/>
      <c r="W201" s="176"/>
      <c r="X201" s="176"/>
      <c r="Y201" s="176"/>
      <c r="Z201" s="176"/>
      <c r="AA201" s="176"/>
      <c r="AB201" s="176"/>
      <c r="AC201" s="176"/>
      <c r="AD201" s="176"/>
    </row>
    <row r="202" spans="1:121" s="73" customFormat="1" ht="15" customHeight="1">
      <c r="A202" s="76"/>
      <c r="B202" s="205" t="s">
        <v>305</v>
      </c>
      <c r="C202" s="162"/>
      <c r="D202" s="106"/>
      <c r="E202" s="106"/>
      <c r="F202" s="119"/>
      <c r="G202" s="115"/>
      <c r="H202" s="124"/>
      <c r="I202" s="124"/>
      <c r="J202" s="124"/>
      <c r="K202" s="176"/>
      <c r="L202" s="176"/>
      <c r="M202" s="176"/>
      <c r="N202" s="176"/>
      <c r="O202" s="177"/>
      <c r="P202" s="176"/>
      <c r="Q202" s="176"/>
      <c r="R202" s="176"/>
      <c r="S202" s="176"/>
      <c r="T202" s="176"/>
      <c r="U202" s="176"/>
      <c r="V202" s="176"/>
      <c r="W202" s="176"/>
      <c r="X202" s="176"/>
      <c r="Y202" s="176"/>
      <c r="Z202" s="176"/>
      <c r="AA202" s="176"/>
      <c r="AB202" s="176"/>
      <c r="AC202" s="176"/>
      <c r="AD202" s="176"/>
    </row>
    <row r="203" spans="1:121" s="73" customFormat="1" ht="53.25" customHeight="1">
      <c r="A203" s="76"/>
      <c r="B203" s="122" t="s">
        <v>311</v>
      </c>
      <c r="C203" s="116"/>
      <c r="D203" s="106" t="s">
        <v>300</v>
      </c>
      <c r="E203" s="106"/>
      <c r="F203" s="256" t="s">
        <v>404</v>
      </c>
      <c r="G203" s="115" t="s">
        <v>8</v>
      </c>
      <c r="H203" s="124" t="s">
        <v>132</v>
      </c>
      <c r="I203" s="124"/>
      <c r="J203" s="124"/>
      <c r="K203" s="173" t="str">
        <f t="shared" ref="K203:AD203" si="20">IF(AND(k_gr&gt;0,ISNUMBER(K198)),K198*((1-POWER(EXP(-k_gr*Tgr_int),Nlapp_grass)))/(1-EXP(-k_gr*Tgr_int)),"??")</f>
        <v>??</v>
      </c>
      <c r="L203" s="173" t="str">
        <f t="shared" si="20"/>
        <v>??</v>
      </c>
      <c r="M203" s="173" t="str">
        <f t="shared" si="20"/>
        <v>??</v>
      </c>
      <c r="N203" s="173" t="str">
        <f t="shared" si="20"/>
        <v>??</v>
      </c>
      <c r="O203" s="173" t="str">
        <f t="shared" si="20"/>
        <v>??</v>
      </c>
      <c r="P203" s="173" t="str">
        <f t="shared" si="20"/>
        <v>??</v>
      </c>
      <c r="Q203" s="173" t="str">
        <f t="shared" si="20"/>
        <v>??</v>
      </c>
      <c r="R203" s="173" t="str">
        <f t="shared" si="20"/>
        <v>??</v>
      </c>
      <c r="S203" s="173" t="str">
        <f t="shared" si="20"/>
        <v>??</v>
      </c>
      <c r="T203" s="173" t="str">
        <f t="shared" si="20"/>
        <v>??</v>
      </c>
      <c r="U203" s="173" t="str">
        <f t="shared" si="20"/>
        <v>??</v>
      </c>
      <c r="V203" s="173" t="str">
        <f t="shared" si="20"/>
        <v>??</v>
      </c>
      <c r="W203" s="173" t="str">
        <f t="shared" si="20"/>
        <v>??</v>
      </c>
      <c r="X203" s="173" t="str">
        <f t="shared" si="20"/>
        <v>??</v>
      </c>
      <c r="Y203" s="173" t="str">
        <f t="shared" si="20"/>
        <v>??</v>
      </c>
      <c r="Z203" s="173" t="str">
        <f t="shared" si="20"/>
        <v>??</v>
      </c>
      <c r="AA203" s="173" t="str">
        <f t="shared" si="20"/>
        <v>??</v>
      </c>
      <c r="AB203" s="173" t="str">
        <f t="shared" si="20"/>
        <v>??</v>
      </c>
      <c r="AC203" s="173" t="str">
        <f t="shared" si="20"/>
        <v>??</v>
      </c>
      <c r="AD203" s="173" t="str">
        <f t="shared" si="20"/>
        <v>??</v>
      </c>
    </row>
    <row r="204" spans="1:121" s="73" customFormat="1">
      <c r="A204" s="76"/>
      <c r="B204" s="136"/>
      <c r="C204" s="136"/>
      <c r="D204" s="136"/>
      <c r="E204" s="136"/>
      <c r="F204" s="164"/>
      <c r="G204" s="136"/>
      <c r="H204" s="136"/>
      <c r="I204" s="136"/>
      <c r="J204" s="136"/>
      <c r="K204" s="178"/>
      <c r="L204" s="178"/>
      <c r="M204" s="178"/>
      <c r="N204" s="179"/>
      <c r="O204" s="175"/>
      <c r="P204" s="174"/>
      <c r="Q204" s="174"/>
      <c r="R204" s="174"/>
      <c r="S204" s="174"/>
      <c r="T204" s="174"/>
      <c r="U204" s="174"/>
      <c r="V204" s="174"/>
      <c r="W204" s="174"/>
      <c r="X204" s="174"/>
      <c r="Y204" s="174"/>
      <c r="Z204" s="174"/>
      <c r="AA204" s="174"/>
      <c r="AB204" s="174"/>
      <c r="AC204" s="174"/>
      <c r="AD204" s="174"/>
      <c r="DP204" s="79"/>
      <c r="DQ204" s="79"/>
    </row>
    <row r="205" spans="1:121" s="73" customFormat="1" ht="15" customHeight="1">
      <c r="A205" s="76"/>
      <c r="B205" s="205" t="s">
        <v>304</v>
      </c>
      <c r="C205" s="162"/>
      <c r="D205" s="106"/>
      <c r="E205" s="106"/>
      <c r="F205" s="119"/>
      <c r="G205" s="115"/>
      <c r="H205" s="124"/>
      <c r="I205" s="124"/>
      <c r="J205" s="124"/>
      <c r="K205" s="176"/>
      <c r="L205" s="176"/>
      <c r="M205" s="176"/>
      <c r="N205" s="176"/>
      <c r="O205" s="177"/>
      <c r="P205" s="176"/>
      <c r="Q205" s="176"/>
      <c r="R205" s="176"/>
      <c r="S205" s="176"/>
      <c r="T205" s="176"/>
      <c r="U205" s="176"/>
      <c r="V205" s="176"/>
      <c r="W205" s="176"/>
      <c r="X205" s="176"/>
      <c r="Y205" s="176"/>
      <c r="Z205" s="176"/>
      <c r="AA205" s="176"/>
      <c r="AB205" s="176"/>
      <c r="AC205" s="176"/>
      <c r="AD205" s="176"/>
    </row>
    <row r="206" spans="1:121" s="73" customFormat="1" ht="52.25" customHeight="1">
      <c r="A206" s="76"/>
      <c r="B206" s="122" t="s">
        <v>306</v>
      </c>
      <c r="C206" s="122"/>
      <c r="D206" s="129" t="s">
        <v>301</v>
      </c>
      <c r="E206" s="129"/>
      <c r="F206" s="203" t="s">
        <v>405</v>
      </c>
      <c r="G206" s="115" t="s">
        <v>8</v>
      </c>
      <c r="H206" s="124" t="s">
        <v>132</v>
      </c>
      <c r="I206" s="124"/>
      <c r="J206" s="136"/>
      <c r="K206" s="173" t="str">
        <f t="shared" ref="K206:AD206" si="21">IF(ISNUMBER(K203),K203*(1-(POWER(EXP(-k_gr*365),10)))/(1-EXP(-k_gr*365)),"??")</f>
        <v>??</v>
      </c>
      <c r="L206" s="173" t="str">
        <f t="shared" si="21"/>
        <v>??</v>
      </c>
      <c r="M206" s="173" t="str">
        <f t="shared" si="21"/>
        <v>??</v>
      </c>
      <c r="N206" s="173" t="str">
        <f t="shared" si="21"/>
        <v>??</v>
      </c>
      <c r="O206" s="173" t="str">
        <f t="shared" si="21"/>
        <v>??</v>
      </c>
      <c r="P206" s="173" t="str">
        <f t="shared" si="21"/>
        <v>??</v>
      </c>
      <c r="Q206" s="173" t="str">
        <f t="shared" si="21"/>
        <v>??</v>
      </c>
      <c r="R206" s="173" t="str">
        <f t="shared" si="21"/>
        <v>??</v>
      </c>
      <c r="S206" s="173" t="str">
        <f t="shared" si="21"/>
        <v>??</v>
      </c>
      <c r="T206" s="173" t="str">
        <f t="shared" si="21"/>
        <v>??</v>
      </c>
      <c r="U206" s="173" t="str">
        <f t="shared" si="21"/>
        <v>??</v>
      </c>
      <c r="V206" s="173" t="str">
        <f t="shared" si="21"/>
        <v>??</v>
      </c>
      <c r="W206" s="173" t="str">
        <f t="shared" si="21"/>
        <v>??</v>
      </c>
      <c r="X206" s="173" t="str">
        <f t="shared" si="21"/>
        <v>??</v>
      </c>
      <c r="Y206" s="173" t="str">
        <f t="shared" si="21"/>
        <v>??</v>
      </c>
      <c r="Z206" s="173" t="str">
        <f t="shared" si="21"/>
        <v>??</v>
      </c>
      <c r="AA206" s="173" t="str">
        <f t="shared" si="21"/>
        <v>??</v>
      </c>
      <c r="AB206" s="173" t="str">
        <f t="shared" si="21"/>
        <v>??</v>
      </c>
      <c r="AC206" s="173" t="str">
        <f t="shared" si="21"/>
        <v>??</v>
      </c>
      <c r="AD206" s="173" t="str">
        <f t="shared" si="21"/>
        <v>??</v>
      </c>
    </row>
    <row r="207" spans="1:121" s="73" customFormat="1" ht="3" customHeight="1">
      <c r="A207" s="76"/>
      <c r="B207" s="136"/>
      <c r="C207" s="136"/>
      <c r="D207" s="136"/>
      <c r="E207" s="136"/>
      <c r="F207" s="164"/>
      <c r="G207" s="136"/>
      <c r="H207" s="136"/>
      <c r="I207" s="136"/>
      <c r="J207" s="136"/>
      <c r="K207" s="140"/>
      <c r="L207" s="140"/>
      <c r="M207" s="140"/>
      <c r="N207" s="165"/>
      <c r="O207" s="142"/>
      <c r="P207" s="141"/>
      <c r="Q207" s="141"/>
      <c r="R207" s="141"/>
      <c r="S207" s="141"/>
      <c r="T207" s="141"/>
      <c r="U207" s="141"/>
      <c r="V207" s="141"/>
      <c r="W207" s="141"/>
      <c r="X207" s="141"/>
      <c r="Y207" s="141"/>
      <c r="Z207" s="141"/>
      <c r="AA207" s="141"/>
      <c r="AB207" s="141"/>
      <c r="AC207" s="141"/>
      <c r="AD207" s="141"/>
      <c r="DP207" s="79"/>
      <c r="DQ207" s="79"/>
    </row>
    <row r="208" spans="1:121" s="73" customFormat="1" ht="45.75" customHeight="1">
      <c r="A208" s="76"/>
      <c r="B208" s="122" t="s">
        <v>294</v>
      </c>
      <c r="C208" s="136"/>
      <c r="D208" s="129" t="s">
        <v>302</v>
      </c>
      <c r="E208" s="129"/>
      <c r="F208" s="256" t="s">
        <v>406</v>
      </c>
      <c r="G208" s="115" t="s">
        <v>8</v>
      </c>
      <c r="H208" s="124" t="s">
        <v>132</v>
      </c>
      <c r="I208" s="124"/>
      <c r="J208" s="136"/>
      <c r="K208" s="173" t="str">
        <f t="shared" ref="K208:AD208" si="22">IF(ISNUMBER(K206),K206*(1-EXP(-k_gr*30))/(k_gr*30),"??")</f>
        <v>??</v>
      </c>
      <c r="L208" s="173" t="str">
        <f t="shared" si="22"/>
        <v>??</v>
      </c>
      <c r="M208" s="173" t="str">
        <f t="shared" si="22"/>
        <v>??</v>
      </c>
      <c r="N208" s="173" t="str">
        <f t="shared" si="22"/>
        <v>??</v>
      </c>
      <c r="O208" s="173" t="str">
        <f t="shared" si="22"/>
        <v>??</v>
      </c>
      <c r="P208" s="173" t="str">
        <f t="shared" si="22"/>
        <v>??</v>
      </c>
      <c r="Q208" s="173" t="str">
        <f t="shared" si="22"/>
        <v>??</v>
      </c>
      <c r="R208" s="173" t="str">
        <f t="shared" si="22"/>
        <v>??</v>
      </c>
      <c r="S208" s="173" t="str">
        <f t="shared" si="22"/>
        <v>??</v>
      </c>
      <c r="T208" s="173" t="str">
        <f t="shared" si="22"/>
        <v>??</v>
      </c>
      <c r="U208" s="173" t="str">
        <f t="shared" si="22"/>
        <v>??</v>
      </c>
      <c r="V208" s="173" t="str">
        <f t="shared" si="22"/>
        <v>??</v>
      </c>
      <c r="W208" s="173" t="str">
        <f t="shared" si="22"/>
        <v>??</v>
      </c>
      <c r="X208" s="173" t="str">
        <f t="shared" si="22"/>
        <v>??</v>
      </c>
      <c r="Y208" s="173" t="str">
        <f t="shared" si="22"/>
        <v>??</v>
      </c>
      <c r="Z208" s="173" t="str">
        <f t="shared" si="22"/>
        <v>??</v>
      </c>
      <c r="AA208" s="173" t="str">
        <f t="shared" si="22"/>
        <v>??</v>
      </c>
      <c r="AB208" s="173" t="str">
        <f t="shared" si="22"/>
        <v>??</v>
      </c>
      <c r="AC208" s="173" t="str">
        <f t="shared" si="22"/>
        <v>??</v>
      </c>
      <c r="AD208" s="173" t="str">
        <f t="shared" si="22"/>
        <v>??</v>
      </c>
      <c r="DP208" s="79"/>
      <c r="DQ208" s="79"/>
    </row>
    <row r="209" spans="1:121" s="73" customFormat="1" ht="3" customHeight="1">
      <c r="A209" s="76"/>
      <c r="B209" s="136"/>
      <c r="C209" s="136"/>
      <c r="D209" s="136"/>
      <c r="E209" s="136"/>
      <c r="F209" s="164"/>
      <c r="G209" s="136"/>
      <c r="H209" s="136"/>
      <c r="I209" s="136"/>
      <c r="J209" s="136"/>
      <c r="K209" s="106"/>
      <c r="L209" s="136"/>
      <c r="M209" s="136"/>
      <c r="N209" s="107"/>
      <c r="O209" s="129"/>
      <c r="P209" s="106"/>
      <c r="Q209" s="106"/>
      <c r="R209" s="106"/>
      <c r="S209" s="106"/>
      <c r="T209" s="106"/>
      <c r="U209" s="106"/>
      <c r="V209" s="106"/>
      <c r="W209" s="106"/>
      <c r="X209" s="106"/>
      <c r="Y209" s="106"/>
      <c r="Z209" s="106"/>
      <c r="AA209" s="106"/>
      <c r="AB209" s="106"/>
      <c r="AC209" s="106"/>
      <c r="AD209" s="106"/>
      <c r="DP209" s="79"/>
      <c r="DQ209" s="79"/>
    </row>
    <row r="210" spans="1:121" s="73" customFormat="1" ht="47.25" customHeight="1">
      <c r="A210" s="76"/>
      <c r="B210" s="122" t="s">
        <v>295</v>
      </c>
      <c r="C210" s="136"/>
      <c r="D210" s="129" t="s">
        <v>303</v>
      </c>
      <c r="E210" s="129"/>
      <c r="F210" s="256" t="s">
        <v>407</v>
      </c>
      <c r="G210" s="115" t="s">
        <v>8</v>
      </c>
      <c r="H210" s="124" t="s">
        <v>132</v>
      </c>
      <c r="I210" s="136"/>
      <c r="J210" s="136"/>
      <c r="K210" s="173" t="str">
        <f t="shared" ref="K210:AD210" si="23">IF(ISNUMBER(K206),K206*(1-EXP(-k_gr*180))/(k_gr*180),"??")</f>
        <v>??</v>
      </c>
      <c r="L210" s="173" t="str">
        <f t="shared" si="23"/>
        <v>??</v>
      </c>
      <c r="M210" s="173" t="str">
        <f t="shared" si="23"/>
        <v>??</v>
      </c>
      <c r="N210" s="173" t="str">
        <f t="shared" si="23"/>
        <v>??</v>
      </c>
      <c r="O210" s="173" t="str">
        <f t="shared" si="23"/>
        <v>??</v>
      </c>
      <c r="P210" s="173" t="str">
        <f t="shared" si="23"/>
        <v>??</v>
      </c>
      <c r="Q210" s="173" t="str">
        <f t="shared" si="23"/>
        <v>??</v>
      </c>
      <c r="R210" s="173" t="str">
        <f t="shared" si="23"/>
        <v>??</v>
      </c>
      <c r="S210" s="173" t="str">
        <f t="shared" si="23"/>
        <v>??</v>
      </c>
      <c r="T210" s="173" t="str">
        <f t="shared" si="23"/>
        <v>??</v>
      </c>
      <c r="U210" s="173" t="str">
        <f t="shared" si="23"/>
        <v>??</v>
      </c>
      <c r="V210" s="173" t="str">
        <f t="shared" si="23"/>
        <v>??</v>
      </c>
      <c r="W210" s="173" t="str">
        <f t="shared" si="23"/>
        <v>??</v>
      </c>
      <c r="X210" s="173" t="str">
        <f t="shared" si="23"/>
        <v>??</v>
      </c>
      <c r="Y210" s="173" t="str">
        <f t="shared" si="23"/>
        <v>??</v>
      </c>
      <c r="Z210" s="173" t="str">
        <f t="shared" si="23"/>
        <v>??</v>
      </c>
      <c r="AA210" s="173" t="str">
        <f t="shared" si="23"/>
        <v>??</v>
      </c>
      <c r="AB210" s="173" t="str">
        <f t="shared" si="23"/>
        <v>??</v>
      </c>
      <c r="AC210" s="173" t="str">
        <f t="shared" si="23"/>
        <v>??</v>
      </c>
      <c r="AD210" s="173" t="str">
        <f t="shared" si="23"/>
        <v>??</v>
      </c>
      <c r="DP210" s="79"/>
      <c r="DQ210" s="79"/>
    </row>
    <row r="211" spans="1:121" s="73" customFormat="1">
      <c r="A211" s="76"/>
      <c r="B211" s="187"/>
      <c r="C211" s="187"/>
      <c r="D211" s="122"/>
      <c r="E211" s="122"/>
      <c r="F211" s="256"/>
      <c r="G211" s="204"/>
      <c r="H211" s="124"/>
      <c r="I211" s="124"/>
      <c r="J211" s="128"/>
      <c r="K211" s="106"/>
      <c r="L211" s="106"/>
      <c r="M211" s="106"/>
      <c r="N211" s="106"/>
      <c r="O211" s="129"/>
      <c r="P211" s="106"/>
      <c r="Q211" s="106"/>
      <c r="R211" s="106"/>
      <c r="S211" s="106"/>
      <c r="T211" s="106"/>
      <c r="U211" s="106"/>
      <c r="V211" s="106"/>
      <c r="W211" s="106"/>
      <c r="X211" s="106"/>
      <c r="Y211" s="106"/>
      <c r="Z211" s="106"/>
      <c r="AA211" s="106"/>
      <c r="AB211" s="106"/>
      <c r="AC211" s="106"/>
      <c r="AD211" s="106"/>
      <c r="AE211" s="76"/>
    </row>
    <row r="212" spans="1:121" s="73" customFormat="1">
      <c r="A212" s="76"/>
      <c r="B212" s="187"/>
      <c r="C212" s="187"/>
      <c r="D212" s="122"/>
      <c r="E212" s="122"/>
      <c r="F212" s="256"/>
      <c r="G212" s="204"/>
      <c r="H212" s="124"/>
      <c r="I212" s="124"/>
      <c r="J212" s="128"/>
      <c r="K212" s="106"/>
      <c r="L212" s="106"/>
      <c r="M212" s="106"/>
      <c r="N212" s="106"/>
      <c r="O212" s="129"/>
      <c r="P212" s="106"/>
      <c r="Q212" s="106"/>
      <c r="R212" s="106"/>
      <c r="S212" s="106"/>
      <c r="T212" s="106"/>
      <c r="U212" s="106"/>
      <c r="V212" s="106"/>
      <c r="W212" s="106"/>
      <c r="X212" s="106"/>
      <c r="Y212" s="106"/>
      <c r="Z212" s="106"/>
      <c r="AA212" s="106"/>
      <c r="AB212" s="106"/>
      <c r="AC212" s="106"/>
      <c r="AD212" s="106"/>
      <c r="AE212" s="76"/>
    </row>
    <row r="213" spans="1:121" s="73" customFormat="1" ht="17.649999999999999">
      <c r="A213" s="76"/>
      <c r="B213" s="206" t="s">
        <v>197</v>
      </c>
      <c r="C213" s="160"/>
      <c r="D213" s="136"/>
      <c r="E213" s="136"/>
      <c r="F213" s="160"/>
      <c r="G213" s="160"/>
      <c r="H213" s="160"/>
      <c r="I213" s="160"/>
      <c r="J213" s="160"/>
      <c r="K213" s="106"/>
      <c r="L213" s="115"/>
      <c r="M213" s="115"/>
      <c r="N213" s="119"/>
      <c r="O213" s="129"/>
      <c r="P213" s="106"/>
      <c r="Q213" s="106"/>
      <c r="R213" s="106"/>
      <c r="S213" s="106"/>
      <c r="T213" s="106"/>
      <c r="U213" s="106"/>
      <c r="V213" s="106"/>
      <c r="W213" s="106"/>
      <c r="X213" s="106"/>
      <c r="Y213" s="106"/>
      <c r="Z213" s="106"/>
      <c r="AA213" s="106"/>
      <c r="AB213" s="106"/>
      <c r="AC213" s="106"/>
      <c r="AD213" s="106"/>
    </row>
    <row r="214" spans="1:121" s="73" customFormat="1" ht="40.15">
      <c r="A214" s="76"/>
      <c r="B214" s="122" t="s">
        <v>212</v>
      </c>
      <c r="C214" s="116"/>
      <c r="D214" s="106" t="s">
        <v>296</v>
      </c>
      <c r="E214" s="106"/>
      <c r="F214" s="119" t="s">
        <v>408</v>
      </c>
      <c r="G214" s="115" t="s">
        <v>8</v>
      </c>
      <c r="H214" s="229" t="s">
        <v>242</v>
      </c>
      <c r="I214" s="124"/>
      <c r="J214" s="128"/>
      <c r="K214" s="173" t="str">
        <f t="shared" ref="K214:AD214" si="24">IF(AND(ISNUMBER(K210),Ksoil_water&gt;0),K210*RHOsoilwet/Ksoil_water,"??")</f>
        <v>??</v>
      </c>
      <c r="L214" s="173" t="str">
        <f t="shared" si="24"/>
        <v>??</v>
      </c>
      <c r="M214" s="173" t="str">
        <f t="shared" si="24"/>
        <v>??</v>
      </c>
      <c r="N214" s="173" t="str">
        <f t="shared" si="24"/>
        <v>??</v>
      </c>
      <c r="O214" s="173" t="str">
        <f t="shared" si="24"/>
        <v>??</v>
      </c>
      <c r="P214" s="173" t="str">
        <f t="shared" si="24"/>
        <v>??</v>
      </c>
      <c r="Q214" s="173" t="str">
        <f t="shared" si="24"/>
        <v>??</v>
      </c>
      <c r="R214" s="173" t="str">
        <f t="shared" si="24"/>
        <v>??</v>
      </c>
      <c r="S214" s="173" t="str">
        <f t="shared" si="24"/>
        <v>??</v>
      </c>
      <c r="T214" s="173" t="str">
        <f t="shared" si="24"/>
        <v>??</v>
      </c>
      <c r="U214" s="173" t="str">
        <f t="shared" si="24"/>
        <v>??</v>
      </c>
      <c r="V214" s="173" t="str">
        <f t="shared" si="24"/>
        <v>??</v>
      </c>
      <c r="W214" s="173" t="str">
        <f t="shared" si="24"/>
        <v>??</v>
      </c>
      <c r="X214" s="173" t="str">
        <f t="shared" si="24"/>
        <v>??</v>
      </c>
      <c r="Y214" s="173" t="str">
        <f t="shared" si="24"/>
        <v>??</v>
      </c>
      <c r="Z214" s="173" t="str">
        <f t="shared" si="24"/>
        <v>??</v>
      </c>
      <c r="AA214" s="173" t="str">
        <f t="shared" si="24"/>
        <v>??</v>
      </c>
      <c r="AB214" s="173" t="str">
        <f t="shared" si="24"/>
        <v>??</v>
      </c>
      <c r="AC214" s="173" t="str">
        <f t="shared" si="24"/>
        <v>??</v>
      </c>
      <c r="AD214" s="173" t="str">
        <f t="shared" si="24"/>
        <v>??</v>
      </c>
    </row>
    <row r="215" spans="1:121" s="73" customFormat="1" ht="5.0999999999999996" customHeight="1">
      <c r="A215" s="76"/>
      <c r="B215" s="119"/>
      <c r="C215" s="119"/>
      <c r="D215" s="106"/>
      <c r="E215" s="106"/>
      <c r="F215" s="119"/>
      <c r="G215" s="115"/>
      <c r="H215" s="124"/>
      <c r="I215" s="124"/>
      <c r="J215" s="128"/>
      <c r="K215" s="141"/>
      <c r="L215" s="141"/>
      <c r="M215" s="141"/>
      <c r="N215" s="141"/>
      <c r="O215" s="142"/>
      <c r="P215" s="141"/>
      <c r="Q215" s="141"/>
      <c r="R215" s="141"/>
      <c r="S215" s="141"/>
      <c r="T215" s="141"/>
      <c r="U215" s="141"/>
      <c r="V215" s="141"/>
      <c r="W215" s="141"/>
      <c r="X215" s="141"/>
      <c r="Y215" s="141"/>
      <c r="Z215" s="141"/>
      <c r="AA215" s="141"/>
      <c r="AB215" s="141"/>
      <c r="AC215" s="141"/>
      <c r="AD215" s="141"/>
    </row>
    <row r="216" spans="1:121" s="73" customFormat="1" ht="27.75">
      <c r="A216" s="76"/>
      <c r="B216" s="122" t="s">
        <v>214</v>
      </c>
      <c r="C216" s="187"/>
      <c r="D216" s="106" t="s">
        <v>297</v>
      </c>
      <c r="E216" s="106"/>
      <c r="F216" s="150" t="s">
        <v>409</v>
      </c>
      <c r="G216" s="204" t="s">
        <v>8</v>
      </c>
      <c r="H216" s="172" t="s">
        <v>367</v>
      </c>
      <c r="I216" s="124"/>
      <c r="J216" s="128"/>
      <c r="K216" s="173" t="str">
        <f t="shared" ref="K216:AD216" si="25">IF(AND(ISNUMBER(K208),ISNUMBER(Ksoil_water)),K208*RHOsoilwet/(Ksoil_water*DILUTION*1000),"??")</f>
        <v>??</v>
      </c>
      <c r="L216" s="173" t="str">
        <f t="shared" si="25"/>
        <v>??</v>
      </c>
      <c r="M216" s="173" t="str">
        <f t="shared" si="25"/>
        <v>??</v>
      </c>
      <c r="N216" s="173" t="str">
        <f t="shared" si="25"/>
        <v>??</v>
      </c>
      <c r="O216" s="173" t="str">
        <f t="shared" si="25"/>
        <v>??</v>
      </c>
      <c r="P216" s="173" t="str">
        <f t="shared" si="25"/>
        <v>??</v>
      </c>
      <c r="Q216" s="173" t="str">
        <f t="shared" si="25"/>
        <v>??</v>
      </c>
      <c r="R216" s="173" t="str">
        <f t="shared" si="25"/>
        <v>??</v>
      </c>
      <c r="S216" s="173" t="str">
        <f t="shared" si="25"/>
        <v>??</v>
      </c>
      <c r="T216" s="173" t="str">
        <f t="shared" si="25"/>
        <v>??</v>
      </c>
      <c r="U216" s="173" t="str">
        <f t="shared" si="25"/>
        <v>??</v>
      </c>
      <c r="V216" s="173" t="str">
        <f t="shared" si="25"/>
        <v>??</v>
      </c>
      <c r="W216" s="173" t="str">
        <f t="shared" si="25"/>
        <v>??</v>
      </c>
      <c r="X216" s="173" t="str">
        <f t="shared" si="25"/>
        <v>??</v>
      </c>
      <c r="Y216" s="173" t="str">
        <f t="shared" si="25"/>
        <v>??</v>
      </c>
      <c r="Z216" s="173" t="str">
        <f t="shared" si="25"/>
        <v>??</v>
      </c>
      <c r="AA216" s="173" t="str">
        <f t="shared" si="25"/>
        <v>??</v>
      </c>
      <c r="AB216" s="173" t="str">
        <f t="shared" si="25"/>
        <v>??</v>
      </c>
      <c r="AC216" s="173" t="str">
        <f t="shared" si="25"/>
        <v>??</v>
      </c>
      <c r="AD216" s="173" t="str">
        <f t="shared" si="25"/>
        <v>??</v>
      </c>
      <c r="AE216" s="76"/>
    </row>
    <row r="217" spans="1:121" s="73" customFormat="1" ht="3" customHeight="1">
      <c r="A217" s="76"/>
      <c r="B217" s="187"/>
      <c r="C217" s="187"/>
      <c r="D217" s="106"/>
      <c r="E217" s="106"/>
      <c r="F217" s="119"/>
      <c r="G217" s="204"/>
      <c r="H217" s="124"/>
      <c r="I217" s="124"/>
      <c r="J217" s="128"/>
      <c r="K217" s="106"/>
      <c r="L217" s="106"/>
      <c r="M217" s="106"/>
      <c r="N217" s="106"/>
      <c r="O217" s="129"/>
      <c r="P217" s="106"/>
      <c r="Q217" s="106"/>
      <c r="R217" s="106"/>
      <c r="S217" s="106"/>
      <c r="T217" s="106"/>
      <c r="U217" s="106"/>
      <c r="V217" s="106"/>
      <c r="W217" s="106"/>
      <c r="X217" s="106"/>
      <c r="Y217" s="106"/>
      <c r="Z217" s="106"/>
      <c r="AA217" s="106"/>
      <c r="AB217" s="106"/>
      <c r="AC217" s="106"/>
      <c r="AD217" s="106"/>
      <c r="AE217" s="76"/>
    </row>
    <row r="218" spans="1:121" s="73" customFormat="1" ht="27.75">
      <c r="A218" s="76"/>
      <c r="B218" s="122" t="s">
        <v>199</v>
      </c>
      <c r="C218" s="187"/>
      <c r="D218" s="122" t="s">
        <v>200</v>
      </c>
      <c r="E218" s="122"/>
      <c r="F218" s="122" t="s">
        <v>369</v>
      </c>
      <c r="G218" s="204" t="s">
        <v>8</v>
      </c>
      <c r="H218" s="124" t="s">
        <v>132</v>
      </c>
      <c r="I218" s="124"/>
      <c r="J218" s="128"/>
      <c r="K218" s="173" t="str">
        <f t="shared" ref="K218:AD218" si="26">IF(AND(ISNUMBER(K216),ISNUMBER(Ksusp_water)),+K216*Ksusp_water*1000/RHOsusp,"??")</f>
        <v>??</v>
      </c>
      <c r="L218" s="173" t="str">
        <f t="shared" si="26"/>
        <v>??</v>
      </c>
      <c r="M218" s="173" t="str">
        <f t="shared" si="26"/>
        <v>??</v>
      </c>
      <c r="N218" s="173" t="str">
        <f t="shared" si="26"/>
        <v>??</v>
      </c>
      <c r="O218" s="173" t="str">
        <f t="shared" si="26"/>
        <v>??</v>
      </c>
      <c r="P218" s="173" t="str">
        <f t="shared" si="26"/>
        <v>??</v>
      </c>
      <c r="Q218" s="173" t="str">
        <f t="shared" si="26"/>
        <v>??</v>
      </c>
      <c r="R218" s="173" t="str">
        <f t="shared" si="26"/>
        <v>??</v>
      </c>
      <c r="S218" s="173" t="str">
        <f t="shared" si="26"/>
        <v>??</v>
      </c>
      <c r="T218" s="173" t="str">
        <f t="shared" si="26"/>
        <v>??</v>
      </c>
      <c r="U218" s="173" t="str">
        <f t="shared" si="26"/>
        <v>??</v>
      </c>
      <c r="V218" s="173" t="str">
        <f t="shared" si="26"/>
        <v>??</v>
      </c>
      <c r="W218" s="173" t="str">
        <f t="shared" si="26"/>
        <v>??</v>
      </c>
      <c r="X218" s="173" t="str">
        <f t="shared" si="26"/>
        <v>??</v>
      </c>
      <c r="Y218" s="173" t="str">
        <f t="shared" si="26"/>
        <v>??</v>
      </c>
      <c r="Z218" s="173" t="str">
        <f t="shared" si="26"/>
        <v>??</v>
      </c>
      <c r="AA218" s="173" t="str">
        <f t="shared" si="26"/>
        <v>??</v>
      </c>
      <c r="AB218" s="173" t="str">
        <f t="shared" si="26"/>
        <v>??</v>
      </c>
      <c r="AC218" s="173" t="str">
        <f t="shared" si="26"/>
        <v>??</v>
      </c>
      <c r="AD218" s="173" t="str">
        <f t="shared" si="26"/>
        <v>??</v>
      </c>
      <c r="AE218" s="76"/>
    </row>
    <row r="219" spans="1:121" s="73" customFormat="1">
      <c r="A219" s="76"/>
      <c r="B219" s="187"/>
      <c r="C219" s="187"/>
      <c r="D219" s="122"/>
      <c r="E219" s="122"/>
      <c r="F219" s="122"/>
      <c r="G219" s="204"/>
      <c r="H219" s="124"/>
      <c r="I219" s="124"/>
      <c r="J219" s="128"/>
      <c r="K219" s="106"/>
      <c r="L219" s="106"/>
      <c r="M219" s="106"/>
      <c r="N219" s="106"/>
      <c r="O219" s="129"/>
      <c r="P219" s="106"/>
      <c r="Q219" s="106"/>
      <c r="R219" s="106"/>
      <c r="S219" s="106"/>
      <c r="T219" s="106"/>
      <c r="U219" s="106"/>
      <c r="V219" s="106"/>
      <c r="W219" s="106"/>
      <c r="X219" s="106"/>
      <c r="Y219" s="106"/>
      <c r="Z219" s="106"/>
      <c r="AA219" s="106"/>
      <c r="AB219" s="106"/>
      <c r="AC219" s="106"/>
      <c r="AD219" s="106"/>
      <c r="AE219" s="76"/>
    </row>
    <row r="220" spans="1:121" s="73" customFormat="1">
      <c r="A220" s="76"/>
      <c r="B220" s="119"/>
      <c r="C220" s="119"/>
      <c r="D220" s="106"/>
      <c r="E220" s="106"/>
      <c r="F220" s="119"/>
      <c r="G220" s="106"/>
      <c r="H220" s="109"/>
      <c r="I220" s="109"/>
      <c r="J220" s="109"/>
      <c r="K220" s="106"/>
      <c r="L220" s="128"/>
      <c r="M220" s="115"/>
      <c r="N220" s="106"/>
      <c r="O220" s="129"/>
      <c r="P220" s="106"/>
      <c r="Q220" s="106"/>
      <c r="R220" s="106"/>
      <c r="S220" s="106"/>
      <c r="T220" s="106"/>
      <c r="U220" s="106"/>
      <c r="V220" s="106"/>
      <c r="W220" s="106"/>
      <c r="X220" s="106"/>
      <c r="Y220" s="106"/>
      <c r="Z220" s="106"/>
      <c r="AA220" s="106"/>
      <c r="AB220" s="106"/>
      <c r="AC220" s="106"/>
      <c r="AD220" s="106"/>
    </row>
    <row r="221" spans="1:121" s="73" customFormat="1" ht="17.649999999999999">
      <c r="A221" s="76"/>
      <c r="B221" s="160" t="s">
        <v>52</v>
      </c>
      <c r="C221" s="160"/>
      <c r="D221" s="160"/>
      <c r="E221" s="160"/>
      <c r="F221" s="119"/>
      <c r="G221" s="160"/>
      <c r="H221" s="109"/>
      <c r="I221" s="109"/>
      <c r="J221" s="109"/>
      <c r="K221" s="106"/>
      <c r="L221" s="115"/>
      <c r="M221" s="115"/>
      <c r="N221" s="106"/>
      <c r="O221" s="129"/>
      <c r="P221" s="106"/>
      <c r="Q221" s="106"/>
      <c r="R221" s="106"/>
      <c r="S221" s="106"/>
      <c r="T221" s="106"/>
      <c r="U221" s="106"/>
      <c r="V221" s="106"/>
      <c r="W221" s="106"/>
      <c r="X221" s="106"/>
      <c r="Y221" s="106"/>
      <c r="Z221" s="106"/>
      <c r="AA221" s="106"/>
      <c r="AB221" s="106"/>
      <c r="AC221" s="106"/>
      <c r="AD221" s="106"/>
    </row>
    <row r="222" spans="1:121" s="73" customFormat="1" ht="24.75">
      <c r="A222" s="76"/>
      <c r="B222" s="116" t="s">
        <v>229</v>
      </c>
      <c r="C222" s="116"/>
      <c r="D222" s="116" t="s">
        <v>118</v>
      </c>
      <c r="E222" s="116"/>
      <c r="F222" s="119" t="s">
        <v>120</v>
      </c>
      <c r="G222" s="115" t="s">
        <v>8</v>
      </c>
      <c r="H222" s="115" t="s">
        <v>51</v>
      </c>
      <c r="I222" s="115"/>
      <c r="J222" s="115"/>
      <c r="K222" s="173" t="str">
        <f t="shared" ref="K222:AD222" si="27">IF(AND(ISNUMBER(K135),ISNUMBER(K153)), K135*K153,"??")</f>
        <v>??</v>
      </c>
      <c r="L222" s="173" t="str">
        <f t="shared" si="27"/>
        <v>??</v>
      </c>
      <c r="M222" s="173" t="str">
        <f t="shared" si="27"/>
        <v>??</v>
      </c>
      <c r="N222" s="173" t="str">
        <f t="shared" si="27"/>
        <v>??</v>
      </c>
      <c r="O222" s="173" t="str">
        <f t="shared" si="27"/>
        <v>??</v>
      </c>
      <c r="P222" s="173" t="str">
        <f t="shared" si="27"/>
        <v>??</v>
      </c>
      <c r="Q222" s="173" t="str">
        <f t="shared" si="27"/>
        <v>??</v>
      </c>
      <c r="R222" s="173" t="str">
        <f t="shared" si="27"/>
        <v>??</v>
      </c>
      <c r="S222" s="173" t="str">
        <f t="shared" si="27"/>
        <v>??</v>
      </c>
      <c r="T222" s="173" t="str">
        <f t="shared" si="27"/>
        <v>??</v>
      </c>
      <c r="U222" s="173" t="str">
        <f t="shared" si="27"/>
        <v>??</v>
      </c>
      <c r="V222" s="173" t="str">
        <f t="shared" si="27"/>
        <v>??</v>
      </c>
      <c r="W222" s="173" t="str">
        <f t="shared" si="27"/>
        <v>??</v>
      </c>
      <c r="X222" s="173" t="str">
        <f t="shared" si="27"/>
        <v>??</v>
      </c>
      <c r="Y222" s="173" t="str">
        <f t="shared" si="27"/>
        <v>??</v>
      </c>
      <c r="Z222" s="173" t="str">
        <f t="shared" si="27"/>
        <v>??</v>
      </c>
      <c r="AA222" s="173" t="str">
        <f t="shared" si="27"/>
        <v>??</v>
      </c>
      <c r="AB222" s="173" t="str">
        <f t="shared" si="27"/>
        <v>??</v>
      </c>
      <c r="AC222" s="173" t="str">
        <f t="shared" si="27"/>
        <v>??</v>
      </c>
      <c r="AD222" s="173" t="str">
        <f t="shared" si="27"/>
        <v>??</v>
      </c>
    </row>
    <row r="223" spans="1:121" s="73" customFormat="1">
      <c r="A223" s="76"/>
      <c r="B223" s="116"/>
      <c r="C223" s="116"/>
      <c r="D223" s="116"/>
      <c r="E223" s="116"/>
      <c r="F223" s="107"/>
      <c r="G223" s="115"/>
      <c r="H223" s="115"/>
      <c r="I223" s="115"/>
      <c r="J223" s="115"/>
      <c r="K223" s="267"/>
      <c r="L223" s="267"/>
      <c r="M223" s="267"/>
      <c r="N223" s="267"/>
      <c r="O223" s="267"/>
      <c r="P223" s="267"/>
      <c r="Q223" s="267"/>
      <c r="R223" s="267"/>
      <c r="S223" s="267"/>
      <c r="T223" s="267"/>
      <c r="U223" s="267"/>
      <c r="V223" s="267"/>
      <c r="W223" s="267"/>
      <c r="X223" s="267"/>
      <c r="Y223" s="267"/>
      <c r="Z223" s="267"/>
      <c r="AA223" s="267"/>
      <c r="AB223" s="267"/>
      <c r="AC223" s="267"/>
      <c r="AD223" s="267"/>
    </row>
    <row r="224" spans="1:121" s="76" customFormat="1" ht="12" customHeight="1">
      <c r="B224" s="119"/>
      <c r="C224" s="119"/>
      <c r="D224" s="106"/>
      <c r="E224" s="106"/>
      <c r="F224" s="107"/>
      <c r="G224" s="106"/>
      <c r="H224" s="106"/>
      <c r="I224" s="106"/>
      <c r="J224" s="106"/>
      <c r="K224" s="106"/>
      <c r="L224" s="166"/>
      <c r="M224" s="129"/>
      <c r="N224" s="106"/>
      <c r="O224" s="129"/>
      <c r="P224" s="106"/>
      <c r="Q224" s="106"/>
      <c r="R224" s="106"/>
      <c r="S224" s="106"/>
      <c r="T224" s="106"/>
      <c r="U224" s="106"/>
      <c r="V224" s="106"/>
      <c r="W224" s="106"/>
      <c r="X224" s="106"/>
      <c r="Y224" s="106"/>
      <c r="Z224" s="106"/>
      <c r="AA224" s="106"/>
      <c r="AB224" s="106"/>
      <c r="AC224" s="106"/>
      <c r="AD224" s="106"/>
    </row>
    <row r="225" spans="1:30" s="76" customFormat="1" ht="12" customHeight="1">
      <c r="B225" s="259" t="s">
        <v>314</v>
      </c>
      <c r="C225" s="259"/>
      <c r="D225" s="260"/>
      <c r="E225" s="260"/>
      <c r="F225" s="107"/>
      <c r="G225" s="106"/>
      <c r="H225" s="106"/>
      <c r="I225" s="106"/>
      <c r="J225" s="106"/>
      <c r="K225" s="106"/>
      <c r="L225" s="166"/>
      <c r="M225" s="129"/>
      <c r="N225" s="106"/>
      <c r="O225" s="129"/>
      <c r="P225" s="106"/>
      <c r="Q225" s="106"/>
      <c r="R225" s="106"/>
      <c r="S225" s="106"/>
      <c r="T225" s="106"/>
      <c r="U225" s="106"/>
      <c r="V225" s="106"/>
      <c r="W225" s="106"/>
      <c r="X225" s="106"/>
      <c r="Y225" s="106"/>
      <c r="Z225" s="106"/>
      <c r="AA225" s="106"/>
      <c r="AB225" s="106"/>
      <c r="AC225" s="106"/>
      <c r="AD225" s="106"/>
    </row>
    <row r="226" spans="1:30" s="76" customFormat="1" ht="15.4">
      <c r="B226" s="261" t="s">
        <v>321</v>
      </c>
      <c r="C226" s="226"/>
      <c r="D226" s="226" t="s">
        <v>322</v>
      </c>
      <c r="E226" s="226"/>
      <c r="F226" s="262" t="s">
        <v>423</v>
      </c>
      <c r="G226" s="263" t="s">
        <v>8</v>
      </c>
      <c r="H226" s="172" t="s">
        <v>323</v>
      </c>
      <c r="I226" s="106"/>
      <c r="J226" s="106"/>
      <c r="K226" s="173" t="str">
        <f t="shared" ref="K226:AD226" si="28">IF(AND(ISNUMBER(K159),ISNUMBER(Napp_prescr)),K159*Cstd_air*Napp_prescr/(Temission*source_strength),"??")</f>
        <v>??</v>
      </c>
      <c r="L226" s="173" t="str">
        <f t="shared" si="28"/>
        <v>??</v>
      </c>
      <c r="M226" s="173" t="str">
        <f t="shared" si="28"/>
        <v>??</v>
      </c>
      <c r="N226" s="173" t="str">
        <f t="shared" si="28"/>
        <v>??</v>
      </c>
      <c r="O226" s="173" t="str">
        <f t="shared" si="28"/>
        <v>??</v>
      </c>
      <c r="P226" s="173" t="str">
        <f t="shared" si="28"/>
        <v>??</v>
      </c>
      <c r="Q226" s="173" t="str">
        <f t="shared" si="28"/>
        <v>??</v>
      </c>
      <c r="R226" s="173" t="str">
        <f t="shared" si="28"/>
        <v>??</v>
      </c>
      <c r="S226" s="173" t="str">
        <f t="shared" si="28"/>
        <v>??</v>
      </c>
      <c r="T226" s="173" t="str">
        <f t="shared" si="28"/>
        <v>??</v>
      </c>
      <c r="U226" s="173" t="str">
        <f t="shared" si="28"/>
        <v>??</v>
      </c>
      <c r="V226" s="173" t="str">
        <f t="shared" si="28"/>
        <v>??</v>
      </c>
      <c r="W226" s="173" t="str">
        <f t="shared" si="28"/>
        <v>??</v>
      </c>
      <c r="X226" s="173" t="str">
        <f t="shared" si="28"/>
        <v>??</v>
      </c>
      <c r="Y226" s="173" t="str">
        <f t="shared" si="28"/>
        <v>??</v>
      </c>
      <c r="Z226" s="173" t="str">
        <f t="shared" si="28"/>
        <v>??</v>
      </c>
      <c r="AA226" s="173" t="str">
        <f t="shared" si="28"/>
        <v>??</v>
      </c>
      <c r="AB226" s="173" t="str">
        <f t="shared" si="28"/>
        <v>??</v>
      </c>
      <c r="AC226" s="173" t="str">
        <f t="shared" si="28"/>
        <v>??</v>
      </c>
      <c r="AD226" s="173" t="str">
        <f t="shared" si="28"/>
        <v>??</v>
      </c>
    </row>
    <row r="227" spans="1:30" s="76" customFormat="1" ht="12" customHeight="1">
      <c r="B227" s="261"/>
      <c r="C227" s="226"/>
      <c r="D227" s="226"/>
      <c r="E227" s="226"/>
      <c r="F227" s="262"/>
      <c r="G227" s="263"/>
      <c r="H227" s="172"/>
      <c r="I227" s="106"/>
      <c r="J227" s="106"/>
      <c r="K227" s="106"/>
      <c r="L227" s="166"/>
      <c r="M227" s="129"/>
      <c r="N227" s="106"/>
      <c r="O227" s="129"/>
      <c r="P227" s="106"/>
      <c r="Q227" s="106"/>
      <c r="R227" s="106"/>
      <c r="S227" s="106"/>
      <c r="T227" s="106"/>
      <c r="U227" s="106"/>
      <c r="V227" s="106"/>
      <c r="W227" s="106"/>
      <c r="X227" s="106"/>
      <c r="Y227" s="106"/>
      <c r="Z227" s="106"/>
      <c r="AA227" s="106"/>
      <c r="AB227" s="106"/>
      <c r="AC227" s="106"/>
      <c r="AD227" s="106"/>
    </row>
    <row r="228" spans="1:30" s="76" customFormat="1">
      <c r="B228" s="119"/>
      <c r="C228" s="119"/>
      <c r="D228" s="114"/>
      <c r="E228" s="114"/>
      <c r="F228" s="167"/>
      <c r="G228" s="106"/>
      <c r="H228" s="106"/>
      <c r="I228" s="106"/>
      <c r="J228" s="106"/>
      <c r="K228" s="106"/>
      <c r="L228" s="129"/>
      <c r="M228" s="129"/>
      <c r="N228" s="106"/>
      <c r="O228" s="129"/>
      <c r="P228" s="106"/>
      <c r="Q228" s="106"/>
      <c r="R228" s="106"/>
      <c r="S228" s="106"/>
      <c r="T228" s="106"/>
      <c r="U228" s="106"/>
      <c r="V228" s="106"/>
      <c r="W228" s="106"/>
      <c r="X228" s="106"/>
      <c r="Y228" s="106"/>
      <c r="Z228" s="106"/>
      <c r="AA228" s="106"/>
      <c r="AB228" s="106"/>
      <c r="AC228" s="106"/>
      <c r="AD228" s="106"/>
    </row>
    <row r="229" spans="1:30" s="73" customFormat="1">
      <c r="L229" s="75"/>
      <c r="M229" s="75"/>
      <c r="N229" s="74"/>
      <c r="O229" s="75"/>
    </row>
    <row r="230" spans="1:30" s="73" customFormat="1">
      <c r="A230" s="76"/>
      <c r="B230" s="348" t="s">
        <v>12</v>
      </c>
      <c r="C230" s="348"/>
      <c r="D230" s="348"/>
      <c r="E230" s="348"/>
      <c r="F230" s="348"/>
      <c r="G230" s="348"/>
      <c r="H230" s="348"/>
      <c r="I230" s="348"/>
      <c r="J230" s="348"/>
      <c r="K230" s="348"/>
      <c r="L230" s="348"/>
      <c r="M230" s="348"/>
      <c r="N230" s="348"/>
      <c r="O230" s="75"/>
    </row>
    <row r="231" spans="1:30" s="73" customFormat="1">
      <c r="B231" s="348"/>
      <c r="C231" s="348"/>
      <c r="D231" s="348"/>
      <c r="E231" s="348"/>
      <c r="F231" s="348"/>
      <c r="G231" s="348"/>
      <c r="H231" s="348"/>
      <c r="I231" s="348"/>
      <c r="J231" s="348"/>
      <c r="K231" s="348"/>
      <c r="L231" s="348"/>
      <c r="M231" s="348"/>
      <c r="N231" s="348"/>
      <c r="O231" s="75"/>
    </row>
    <row r="232" spans="1:30" s="73" customFormat="1">
      <c r="B232" s="348"/>
      <c r="C232" s="348"/>
      <c r="D232" s="348"/>
      <c r="E232" s="348"/>
      <c r="F232" s="348"/>
      <c r="G232" s="348"/>
      <c r="H232" s="348"/>
      <c r="I232" s="348"/>
      <c r="J232" s="348"/>
      <c r="K232" s="348"/>
      <c r="L232" s="348"/>
      <c r="M232" s="348"/>
      <c r="N232" s="348"/>
      <c r="O232" s="75"/>
    </row>
    <row r="233" spans="1:30" s="73" customFormat="1">
      <c r="N233" s="74"/>
      <c r="O233" s="75"/>
    </row>
    <row r="234" spans="1:30" s="73" customFormat="1">
      <c r="N234" s="74"/>
      <c r="O234" s="75"/>
    </row>
    <row r="235" spans="1:30" s="73" customFormat="1">
      <c r="N235" s="74"/>
      <c r="O235" s="75"/>
    </row>
    <row r="236" spans="1:30" s="73" customFormat="1">
      <c r="N236" s="74"/>
      <c r="O236" s="75"/>
    </row>
    <row r="237" spans="1:30" s="73" customFormat="1">
      <c r="N237" s="74"/>
      <c r="O237" s="75"/>
    </row>
    <row r="238" spans="1:30" s="73" customFormat="1">
      <c r="N238" s="74"/>
      <c r="O238" s="75"/>
    </row>
    <row r="239" spans="1:30" s="73" customFormat="1">
      <c r="N239" s="74"/>
      <c r="O239" s="75"/>
    </row>
    <row r="240" spans="1:30" s="73" customFormat="1">
      <c r="N240" s="74"/>
      <c r="O240" s="75"/>
    </row>
    <row r="241" spans="14:15" s="73" customFormat="1">
      <c r="N241" s="74"/>
      <c r="O241" s="75"/>
    </row>
    <row r="242" spans="14:15" s="73" customFormat="1">
      <c r="N242" s="74"/>
      <c r="O242" s="75"/>
    </row>
    <row r="243" spans="14:15" s="73" customFormat="1">
      <c r="N243" s="74"/>
      <c r="O243" s="75"/>
    </row>
    <row r="244" spans="14:15" s="73" customFormat="1">
      <c r="N244" s="74"/>
      <c r="O244" s="75"/>
    </row>
    <row r="245" spans="14:15" s="73" customFormat="1">
      <c r="N245" s="74"/>
      <c r="O245" s="75"/>
    </row>
    <row r="246" spans="14:15" s="73" customFormat="1">
      <c r="N246" s="74"/>
      <c r="O246" s="75"/>
    </row>
    <row r="247" spans="14:15" s="73" customFormat="1">
      <c r="N247" s="74"/>
      <c r="O247" s="75"/>
    </row>
    <row r="248" spans="14:15" s="73" customFormat="1">
      <c r="N248" s="74"/>
      <c r="O248" s="75"/>
    </row>
    <row r="249" spans="14:15" s="73" customFormat="1">
      <c r="N249" s="74"/>
      <c r="O249" s="75"/>
    </row>
    <row r="250" spans="14:15" s="73" customFormat="1">
      <c r="N250" s="74"/>
      <c r="O250" s="75"/>
    </row>
    <row r="251" spans="14:15" s="73" customFormat="1">
      <c r="N251" s="74"/>
      <c r="O251" s="75"/>
    </row>
    <row r="252" spans="14:15" s="73" customFormat="1">
      <c r="N252" s="74"/>
      <c r="O252" s="75"/>
    </row>
    <row r="253" spans="14:15" s="73" customFormat="1">
      <c r="N253" s="74"/>
      <c r="O253" s="75"/>
    </row>
    <row r="254" spans="14:15" s="73" customFormat="1">
      <c r="N254" s="74"/>
      <c r="O254" s="75"/>
    </row>
    <row r="255" spans="14:15" s="73" customFormat="1">
      <c r="N255" s="74"/>
      <c r="O255" s="75"/>
    </row>
    <row r="256" spans="14:15" s="73" customFormat="1">
      <c r="N256" s="74"/>
      <c r="O256" s="75"/>
    </row>
    <row r="257" spans="14:15" s="73" customFormat="1">
      <c r="N257" s="74"/>
      <c r="O257" s="75"/>
    </row>
    <row r="258" spans="14:15" s="73" customFormat="1">
      <c r="N258" s="74"/>
      <c r="O258" s="75"/>
    </row>
    <row r="259" spans="14:15" s="73" customFormat="1">
      <c r="N259" s="74"/>
      <c r="O259" s="75"/>
    </row>
    <row r="260" spans="14:15" s="73" customFormat="1">
      <c r="N260" s="74"/>
      <c r="O260" s="75"/>
    </row>
    <row r="261" spans="14:15" s="73" customFormat="1">
      <c r="N261" s="74"/>
      <c r="O261" s="75"/>
    </row>
    <row r="262" spans="14:15" s="73" customFormat="1">
      <c r="N262" s="74"/>
      <c r="O262" s="75"/>
    </row>
    <row r="263" spans="14:15" s="73" customFormat="1">
      <c r="N263" s="74"/>
      <c r="O263" s="75"/>
    </row>
    <row r="264" spans="14:15" s="73" customFormat="1">
      <c r="N264" s="74"/>
      <c r="O264" s="75"/>
    </row>
    <row r="265" spans="14:15" s="73" customFormat="1">
      <c r="N265" s="74"/>
      <c r="O265" s="75"/>
    </row>
    <row r="266" spans="14:15" s="73" customFormat="1">
      <c r="N266" s="74"/>
      <c r="O266" s="75"/>
    </row>
    <row r="267" spans="14:15" s="73" customFormat="1">
      <c r="N267" s="74"/>
      <c r="O267" s="75"/>
    </row>
    <row r="268" spans="14:15" s="73" customFormat="1">
      <c r="N268" s="74"/>
      <c r="O268" s="75"/>
    </row>
    <row r="269" spans="14:15" s="73" customFormat="1">
      <c r="N269" s="74"/>
      <c r="O269" s="75"/>
    </row>
    <row r="270" spans="14:15" s="73" customFormat="1">
      <c r="N270" s="74"/>
      <c r="O270" s="75"/>
    </row>
    <row r="271" spans="14:15" s="73" customFormat="1">
      <c r="N271" s="74"/>
      <c r="O271" s="75"/>
    </row>
    <row r="272" spans="14:15" s="73" customFormat="1">
      <c r="N272" s="74"/>
      <c r="O272" s="75"/>
    </row>
    <row r="273" spans="14:15" s="73" customFormat="1">
      <c r="N273" s="74"/>
      <c r="O273" s="75"/>
    </row>
    <row r="274" spans="14:15" s="73" customFormat="1">
      <c r="N274" s="74"/>
      <c r="O274" s="75"/>
    </row>
    <row r="275" spans="14:15" s="73" customFormat="1">
      <c r="N275" s="74"/>
      <c r="O275" s="75"/>
    </row>
    <row r="276" spans="14:15" s="73" customFormat="1">
      <c r="N276" s="74"/>
      <c r="O276" s="75"/>
    </row>
    <row r="277" spans="14:15" s="73" customFormat="1">
      <c r="N277" s="74"/>
      <c r="O277" s="75"/>
    </row>
    <row r="278" spans="14:15" s="73" customFormat="1">
      <c r="N278" s="74"/>
      <c r="O278" s="75"/>
    </row>
    <row r="279" spans="14:15" s="73" customFormat="1">
      <c r="N279" s="74"/>
      <c r="O279" s="75"/>
    </row>
    <row r="280" spans="14:15" s="73" customFormat="1">
      <c r="N280" s="74"/>
      <c r="O280" s="75"/>
    </row>
    <row r="281" spans="14:15" s="73" customFormat="1">
      <c r="N281" s="74"/>
      <c r="O281" s="75"/>
    </row>
    <row r="282" spans="14:15" s="73" customFormat="1">
      <c r="N282" s="74"/>
      <c r="O282" s="75"/>
    </row>
    <row r="283" spans="14:15" s="73" customFormat="1">
      <c r="N283" s="74"/>
      <c r="O283" s="75"/>
    </row>
    <row r="284" spans="14:15" s="73" customFormat="1">
      <c r="N284" s="74"/>
      <c r="O284" s="75"/>
    </row>
    <row r="285" spans="14:15" s="73" customFormat="1">
      <c r="N285" s="74"/>
      <c r="O285" s="75"/>
    </row>
    <row r="286" spans="14:15" s="73" customFormat="1">
      <c r="N286" s="74"/>
      <c r="O286" s="75"/>
    </row>
    <row r="287" spans="14:15" s="73" customFormat="1">
      <c r="N287" s="74"/>
      <c r="O287" s="75"/>
    </row>
    <row r="288" spans="14:15" s="73" customFormat="1">
      <c r="N288" s="74"/>
      <c r="O288" s="75"/>
    </row>
    <row r="289" spans="14:15" s="73" customFormat="1">
      <c r="N289" s="74"/>
      <c r="O289" s="75"/>
    </row>
    <row r="290" spans="14:15" s="73" customFormat="1">
      <c r="N290" s="74"/>
      <c r="O290" s="75"/>
    </row>
    <row r="291" spans="14:15" s="73" customFormat="1">
      <c r="N291" s="74"/>
      <c r="O291" s="75"/>
    </row>
    <row r="292" spans="14:15" s="73" customFormat="1">
      <c r="N292" s="74"/>
      <c r="O292" s="75"/>
    </row>
    <row r="293" spans="14:15" s="73" customFormat="1">
      <c r="N293" s="74"/>
      <c r="O293" s="75"/>
    </row>
    <row r="294" spans="14:15" s="73" customFormat="1">
      <c r="N294" s="74"/>
      <c r="O294" s="75"/>
    </row>
    <row r="295" spans="14:15" s="73" customFormat="1">
      <c r="N295" s="74"/>
      <c r="O295" s="75"/>
    </row>
    <row r="296" spans="14:15" s="73" customFormat="1">
      <c r="N296" s="74"/>
      <c r="O296" s="75"/>
    </row>
    <row r="297" spans="14:15" s="73" customFormat="1">
      <c r="N297" s="74"/>
      <c r="O297" s="75"/>
    </row>
    <row r="298" spans="14:15" s="73" customFormat="1">
      <c r="N298" s="74"/>
      <c r="O298" s="75"/>
    </row>
    <row r="299" spans="14:15" s="73" customFormat="1">
      <c r="N299" s="74"/>
      <c r="O299" s="75"/>
    </row>
    <row r="300" spans="14:15" s="73" customFormat="1">
      <c r="N300" s="74"/>
      <c r="O300" s="75"/>
    </row>
    <row r="301" spans="14:15" s="73" customFormat="1">
      <c r="N301" s="74"/>
      <c r="O301" s="75"/>
    </row>
    <row r="302" spans="14:15" s="73" customFormat="1">
      <c r="N302" s="74"/>
      <c r="O302" s="75"/>
    </row>
    <row r="303" spans="14:15" s="73" customFormat="1">
      <c r="N303" s="74"/>
      <c r="O303" s="75"/>
    </row>
    <row r="304" spans="14:15" s="73" customFormat="1">
      <c r="N304" s="74"/>
      <c r="O304" s="75"/>
    </row>
    <row r="305" spans="14:15" s="73" customFormat="1">
      <c r="N305" s="74"/>
      <c r="O305" s="75"/>
    </row>
    <row r="306" spans="14:15" s="73" customFormat="1">
      <c r="N306" s="74"/>
      <c r="O306" s="75"/>
    </row>
    <row r="307" spans="14:15" s="73" customFormat="1">
      <c r="N307" s="74"/>
      <c r="O307" s="75"/>
    </row>
    <row r="308" spans="14:15" s="73" customFormat="1">
      <c r="N308" s="74"/>
      <c r="O308" s="75"/>
    </row>
    <row r="309" spans="14:15" s="73" customFormat="1">
      <c r="N309" s="74"/>
      <c r="O309" s="75"/>
    </row>
    <row r="310" spans="14:15" s="73" customFormat="1">
      <c r="N310" s="74"/>
      <c r="O310" s="75"/>
    </row>
    <row r="311" spans="14:15" s="73" customFormat="1">
      <c r="N311" s="74"/>
      <c r="O311" s="75"/>
    </row>
    <row r="312" spans="14:15" s="73" customFormat="1">
      <c r="N312" s="74"/>
      <c r="O312" s="75"/>
    </row>
    <row r="313" spans="14:15" s="73" customFormat="1">
      <c r="N313" s="74"/>
      <c r="O313" s="75"/>
    </row>
    <row r="314" spans="14:15" s="73" customFormat="1">
      <c r="N314" s="74"/>
      <c r="O314" s="75"/>
    </row>
    <row r="315" spans="14:15" s="73" customFormat="1">
      <c r="N315" s="74"/>
      <c r="O315" s="75"/>
    </row>
    <row r="316" spans="14:15" s="73" customFormat="1">
      <c r="N316" s="74"/>
      <c r="O316" s="75"/>
    </row>
    <row r="317" spans="14:15" s="73" customFormat="1">
      <c r="N317" s="74"/>
      <c r="O317" s="75"/>
    </row>
    <row r="318" spans="14:15" s="73" customFormat="1">
      <c r="N318" s="74"/>
      <c r="O318" s="75"/>
    </row>
    <row r="319" spans="14:15" s="73" customFormat="1">
      <c r="N319" s="74"/>
      <c r="O319" s="75"/>
    </row>
    <row r="320" spans="14:15" s="73" customFormat="1">
      <c r="N320" s="74"/>
      <c r="O320" s="75"/>
    </row>
    <row r="321" spans="14:15" s="73" customFormat="1">
      <c r="N321" s="74"/>
      <c r="O321" s="75"/>
    </row>
    <row r="322" spans="14:15" s="73" customFormat="1">
      <c r="N322" s="74"/>
      <c r="O322" s="75"/>
    </row>
    <row r="323" spans="14:15" s="73" customFormat="1">
      <c r="N323" s="74"/>
      <c r="O323" s="75"/>
    </row>
    <row r="324" spans="14:15" s="73" customFormat="1">
      <c r="N324" s="74"/>
      <c r="O324" s="75"/>
    </row>
    <row r="325" spans="14:15" s="73" customFormat="1">
      <c r="N325" s="74"/>
      <c r="O325" s="75"/>
    </row>
    <row r="326" spans="14:15" s="73" customFormat="1">
      <c r="N326" s="74"/>
      <c r="O326" s="75"/>
    </row>
    <row r="327" spans="14:15" s="73" customFormat="1">
      <c r="N327" s="74"/>
      <c r="O327" s="75"/>
    </row>
    <row r="328" spans="14:15" s="73" customFormat="1">
      <c r="N328" s="74"/>
      <c r="O328" s="75"/>
    </row>
    <row r="329" spans="14:15" s="73" customFormat="1">
      <c r="N329" s="74"/>
      <c r="O329" s="75"/>
    </row>
    <row r="330" spans="14:15" s="73" customFormat="1">
      <c r="N330" s="74"/>
      <c r="O330" s="75"/>
    </row>
    <row r="331" spans="14:15" s="73" customFormat="1">
      <c r="N331" s="74"/>
      <c r="O331" s="75"/>
    </row>
    <row r="332" spans="14:15" s="73" customFormat="1">
      <c r="N332" s="74"/>
      <c r="O332" s="75"/>
    </row>
    <row r="333" spans="14:15" s="73" customFormat="1">
      <c r="N333" s="74"/>
      <c r="O333" s="75"/>
    </row>
    <row r="334" spans="14:15" s="73" customFormat="1">
      <c r="N334" s="74"/>
      <c r="O334" s="75"/>
    </row>
    <row r="335" spans="14:15" s="73" customFormat="1">
      <c r="N335" s="74"/>
      <c r="O335" s="75"/>
    </row>
    <row r="336" spans="14:15" s="73" customFormat="1">
      <c r="N336" s="74"/>
      <c r="O336" s="75"/>
    </row>
    <row r="337" spans="14:15" s="73" customFormat="1">
      <c r="N337" s="74"/>
      <c r="O337" s="75"/>
    </row>
    <row r="338" spans="14:15" s="73" customFormat="1">
      <c r="N338" s="74"/>
      <c r="O338" s="75"/>
    </row>
    <row r="339" spans="14:15" s="73" customFormat="1">
      <c r="N339" s="74"/>
      <c r="O339" s="75"/>
    </row>
    <row r="340" spans="14:15" s="73" customFormat="1">
      <c r="N340" s="74"/>
      <c r="O340" s="75"/>
    </row>
    <row r="341" spans="14:15" s="73" customFormat="1">
      <c r="N341" s="74"/>
      <c r="O341" s="75"/>
    </row>
    <row r="342" spans="14:15" s="73" customFormat="1">
      <c r="N342" s="74"/>
      <c r="O342" s="75"/>
    </row>
    <row r="343" spans="14:15" s="73" customFormat="1">
      <c r="N343" s="74"/>
      <c r="O343" s="75"/>
    </row>
    <row r="344" spans="14:15" s="73" customFormat="1">
      <c r="N344" s="74"/>
      <c r="O344" s="75"/>
    </row>
    <row r="345" spans="14:15" s="73" customFormat="1">
      <c r="N345" s="74"/>
      <c r="O345" s="75"/>
    </row>
    <row r="346" spans="14:15" s="73" customFormat="1">
      <c r="N346" s="74"/>
      <c r="O346" s="75"/>
    </row>
    <row r="347" spans="14:15" s="73" customFormat="1">
      <c r="N347" s="74"/>
      <c r="O347" s="75"/>
    </row>
    <row r="348" spans="14:15" s="73" customFormat="1">
      <c r="N348" s="74"/>
      <c r="O348" s="75"/>
    </row>
    <row r="349" spans="14:15" s="73" customFormat="1">
      <c r="N349" s="74"/>
      <c r="O349" s="75"/>
    </row>
    <row r="350" spans="14:15" s="73" customFormat="1">
      <c r="N350" s="74"/>
      <c r="O350" s="75"/>
    </row>
    <row r="351" spans="14:15" s="73" customFormat="1">
      <c r="N351" s="74"/>
      <c r="O351" s="75"/>
    </row>
    <row r="352" spans="14:15" s="73" customFormat="1">
      <c r="N352" s="74"/>
      <c r="O352" s="75"/>
    </row>
    <row r="353" spans="14:15" s="73" customFormat="1">
      <c r="N353" s="74"/>
      <c r="O353" s="75"/>
    </row>
    <row r="354" spans="14:15" s="73" customFormat="1">
      <c r="N354" s="74"/>
      <c r="O354" s="75"/>
    </row>
    <row r="355" spans="14:15" s="73" customFormat="1">
      <c r="N355" s="74"/>
      <c r="O355" s="75"/>
    </row>
    <row r="356" spans="14:15" s="73" customFormat="1">
      <c r="N356" s="74"/>
      <c r="O356" s="75"/>
    </row>
    <row r="357" spans="14:15" s="73" customFormat="1">
      <c r="N357" s="74"/>
      <c r="O357" s="75"/>
    </row>
    <row r="358" spans="14:15" s="73" customFormat="1">
      <c r="N358" s="74"/>
      <c r="O358" s="75"/>
    </row>
    <row r="359" spans="14:15" s="73" customFormat="1">
      <c r="N359" s="74"/>
      <c r="O359" s="75"/>
    </row>
    <row r="360" spans="14:15" s="73" customFormat="1">
      <c r="N360" s="74"/>
      <c r="O360" s="75"/>
    </row>
    <row r="361" spans="14:15" s="73" customFormat="1">
      <c r="N361" s="74"/>
      <c r="O361" s="75"/>
    </row>
    <row r="362" spans="14:15" s="73" customFormat="1">
      <c r="N362" s="74"/>
      <c r="O362" s="75"/>
    </row>
    <row r="363" spans="14:15" s="73" customFormat="1">
      <c r="N363" s="74"/>
      <c r="O363" s="75"/>
    </row>
    <row r="364" spans="14:15" s="73" customFormat="1">
      <c r="N364" s="74"/>
      <c r="O364" s="75"/>
    </row>
    <row r="365" spans="14:15" s="73" customFormat="1">
      <c r="N365" s="74"/>
      <c r="O365" s="75"/>
    </row>
    <row r="366" spans="14:15" s="73" customFormat="1">
      <c r="N366" s="74"/>
      <c r="O366" s="75"/>
    </row>
    <row r="367" spans="14:15" s="73" customFormat="1">
      <c r="N367" s="74"/>
      <c r="O367" s="75"/>
    </row>
    <row r="368" spans="14:15" s="73" customFormat="1">
      <c r="N368" s="74"/>
      <c r="O368" s="75"/>
    </row>
    <row r="369" spans="14:15" s="73" customFormat="1">
      <c r="N369" s="74"/>
      <c r="O369" s="75"/>
    </row>
    <row r="370" spans="14:15" s="73" customFormat="1">
      <c r="N370" s="74"/>
      <c r="O370" s="75"/>
    </row>
    <row r="371" spans="14:15" s="73" customFormat="1">
      <c r="N371" s="74"/>
      <c r="O371" s="75"/>
    </row>
    <row r="372" spans="14:15" s="73" customFormat="1">
      <c r="N372" s="74"/>
      <c r="O372" s="75"/>
    </row>
    <row r="373" spans="14:15" s="73" customFormat="1">
      <c r="N373" s="74"/>
      <c r="O373" s="75"/>
    </row>
    <row r="374" spans="14:15" s="73" customFormat="1">
      <c r="N374" s="74"/>
      <c r="O374" s="75"/>
    </row>
    <row r="375" spans="14:15" s="73" customFormat="1">
      <c r="N375" s="74"/>
      <c r="O375" s="75"/>
    </row>
    <row r="376" spans="14:15" s="73" customFormat="1">
      <c r="N376" s="74"/>
      <c r="O376" s="75"/>
    </row>
    <row r="377" spans="14:15" s="73" customFormat="1">
      <c r="N377" s="74"/>
      <c r="O377" s="75"/>
    </row>
    <row r="378" spans="14:15" s="73" customFormat="1">
      <c r="N378" s="74"/>
      <c r="O378" s="75"/>
    </row>
    <row r="379" spans="14:15" s="73" customFormat="1">
      <c r="N379" s="74"/>
      <c r="O379" s="75"/>
    </row>
    <row r="380" spans="14:15" s="73" customFormat="1">
      <c r="N380" s="74"/>
      <c r="O380" s="75"/>
    </row>
    <row r="381" spans="14:15" s="73" customFormat="1">
      <c r="N381" s="74"/>
      <c r="O381" s="75"/>
    </row>
    <row r="382" spans="14:15" s="73" customFormat="1">
      <c r="N382" s="74"/>
      <c r="O382" s="75"/>
    </row>
    <row r="383" spans="14:15" s="73" customFormat="1">
      <c r="N383" s="74"/>
      <c r="O383" s="75"/>
    </row>
    <row r="384" spans="14:15" s="73" customFormat="1">
      <c r="N384" s="74"/>
      <c r="O384" s="75"/>
    </row>
    <row r="385" spans="14:15" s="73" customFormat="1">
      <c r="N385" s="74"/>
      <c r="O385" s="75"/>
    </row>
    <row r="386" spans="14:15" s="73" customFormat="1">
      <c r="N386" s="74"/>
      <c r="O386" s="75"/>
    </row>
    <row r="387" spans="14:15" s="73" customFormat="1">
      <c r="N387" s="74"/>
      <c r="O387" s="75"/>
    </row>
    <row r="388" spans="14:15" s="73" customFormat="1">
      <c r="N388" s="74"/>
      <c r="O388" s="75"/>
    </row>
    <row r="389" spans="14:15" s="73" customFormat="1">
      <c r="N389" s="74"/>
      <c r="O389" s="75"/>
    </row>
    <row r="390" spans="14:15" s="73" customFormat="1">
      <c r="N390" s="74"/>
      <c r="O390" s="75"/>
    </row>
    <row r="391" spans="14:15" s="73" customFormat="1">
      <c r="N391" s="74"/>
      <c r="O391" s="75"/>
    </row>
    <row r="392" spans="14:15" s="73" customFormat="1">
      <c r="N392" s="74"/>
      <c r="O392" s="75"/>
    </row>
    <row r="393" spans="14:15" s="73" customFormat="1">
      <c r="N393" s="74"/>
      <c r="O393" s="75"/>
    </row>
    <row r="394" spans="14:15" s="73" customFormat="1">
      <c r="N394" s="74"/>
      <c r="O394" s="75"/>
    </row>
    <row r="395" spans="14:15" s="73" customFormat="1">
      <c r="N395" s="74"/>
      <c r="O395" s="75"/>
    </row>
    <row r="396" spans="14:15" s="73" customFormat="1">
      <c r="N396" s="74"/>
      <c r="O396" s="75"/>
    </row>
    <row r="397" spans="14:15" s="73" customFormat="1">
      <c r="N397" s="74"/>
      <c r="O397" s="75"/>
    </row>
    <row r="398" spans="14:15" s="73" customFormat="1">
      <c r="N398" s="74"/>
      <c r="O398" s="75"/>
    </row>
    <row r="399" spans="14:15" s="73" customFormat="1">
      <c r="N399" s="74"/>
      <c r="O399" s="75"/>
    </row>
    <row r="400" spans="14:15" s="73" customFormat="1">
      <c r="N400" s="74"/>
      <c r="O400" s="75"/>
    </row>
    <row r="401" spans="14:15" s="73" customFormat="1">
      <c r="N401" s="74"/>
      <c r="O401" s="75"/>
    </row>
    <row r="402" spans="14:15" s="73" customFormat="1">
      <c r="N402" s="74"/>
      <c r="O402" s="75"/>
    </row>
    <row r="403" spans="14:15" s="73" customFormat="1">
      <c r="N403" s="74"/>
      <c r="O403" s="75"/>
    </row>
    <row r="404" spans="14:15" s="73" customFormat="1">
      <c r="N404" s="74"/>
      <c r="O404" s="75"/>
    </row>
    <row r="405" spans="14:15" s="73" customFormat="1">
      <c r="N405" s="74"/>
      <c r="O405" s="75"/>
    </row>
    <row r="406" spans="14:15" s="73" customFormat="1">
      <c r="N406" s="74"/>
      <c r="O406" s="75"/>
    </row>
    <row r="407" spans="14:15" s="73" customFormat="1">
      <c r="N407" s="74"/>
      <c r="O407" s="75"/>
    </row>
    <row r="408" spans="14:15" s="73" customFormat="1">
      <c r="N408" s="74"/>
      <c r="O408" s="75"/>
    </row>
    <row r="409" spans="14:15" s="73" customFormat="1">
      <c r="N409" s="74"/>
      <c r="O409" s="75"/>
    </row>
    <row r="410" spans="14:15" s="73" customFormat="1">
      <c r="N410" s="74"/>
      <c r="O410" s="75"/>
    </row>
    <row r="411" spans="14:15" s="73" customFormat="1">
      <c r="N411" s="74"/>
      <c r="O411" s="75"/>
    </row>
    <row r="412" spans="14:15" s="73" customFormat="1">
      <c r="N412" s="74"/>
      <c r="O412" s="75"/>
    </row>
    <row r="413" spans="14:15" s="73" customFormat="1">
      <c r="N413" s="74"/>
      <c r="O413" s="75"/>
    </row>
    <row r="414" spans="14:15" s="73" customFormat="1">
      <c r="N414" s="74"/>
      <c r="O414" s="75"/>
    </row>
    <row r="415" spans="14:15" s="73" customFormat="1">
      <c r="N415" s="74"/>
      <c r="O415" s="75"/>
    </row>
    <row r="416" spans="14:15" s="73" customFormat="1">
      <c r="N416" s="74"/>
      <c r="O416" s="75"/>
    </row>
    <row r="417" spans="14:15" s="73" customFormat="1">
      <c r="N417" s="74"/>
      <c r="O417" s="75"/>
    </row>
    <row r="418" spans="14:15" s="73" customFormat="1">
      <c r="N418" s="74"/>
      <c r="O418" s="75"/>
    </row>
    <row r="419" spans="14:15" s="73" customFormat="1">
      <c r="N419" s="74"/>
      <c r="O419" s="75"/>
    </row>
    <row r="420" spans="14:15" s="73" customFormat="1">
      <c r="N420" s="74"/>
      <c r="O420" s="75"/>
    </row>
    <row r="421" spans="14:15" s="73" customFormat="1">
      <c r="N421" s="74"/>
      <c r="O421" s="75"/>
    </row>
    <row r="422" spans="14:15" s="73" customFormat="1">
      <c r="N422" s="74"/>
      <c r="O422" s="75"/>
    </row>
    <row r="423" spans="14:15" s="73" customFormat="1">
      <c r="N423" s="74"/>
      <c r="O423" s="75"/>
    </row>
    <row r="424" spans="14:15" s="73" customFormat="1">
      <c r="N424" s="74"/>
      <c r="O424" s="75"/>
    </row>
    <row r="425" spans="14:15" s="73" customFormat="1">
      <c r="N425" s="74"/>
      <c r="O425" s="75"/>
    </row>
    <row r="426" spans="14:15" s="73" customFormat="1">
      <c r="N426" s="74"/>
      <c r="O426" s="75"/>
    </row>
    <row r="427" spans="14:15" s="73" customFormat="1">
      <c r="N427" s="74"/>
      <c r="O427" s="75"/>
    </row>
    <row r="428" spans="14:15" s="73" customFormat="1">
      <c r="N428" s="74"/>
      <c r="O428" s="75"/>
    </row>
    <row r="429" spans="14:15" s="73" customFormat="1">
      <c r="N429" s="74"/>
      <c r="O429" s="75"/>
    </row>
    <row r="430" spans="14:15" s="73" customFormat="1">
      <c r="N430" s="74"/>
      <c r="O430" s="75"/>
    </row>
    <row r="431" spans="14:15" s="73" customFormat="1">
      <c r="N431" s="74"/>
      <c r="O431" s="75"/>
    </row>
    <row r="432" spans="14:15" s="73" customFormat="1">
      <c r="N432" s="74"/>
      <c r="O432" s="75"/>
    </row>
    <row r="433" spans="14:15" s="73" customFormat="1">
      <c r="N433" s="74"/>
      <c r="O433" s="75"/>
    </row>
    <row r="434" spans="14:15" s="73" customFormat="1">
      <c r="N434" s="74"/>
      <c r="O434" s="75"/>
    </row>
    <row r="435" spans="14:15" s="73" customFormat="1">
      <c r="N435" s="74"/>
      <c r="O435" s="75"/>
    </row>
    <row r="436" spans="14:15" s="73" customFormat="1">
      <c r="N436" s="74"/>
      <c r="O436" s="75"/>
    </row>
    <row r="437" spans="14:15" s="73" customFormat="1">
      <c r="N437" s="74"/>
      <c r="O437" s="75"/>
    </row>
    <row r="438" spans="14:15" s="73" customFormat="1">
      <c r="N438" s="74"/>
      <c r="O438" s="75"/>
    </row>
    <row r="439" spans="14:15" s="73" customFormat="1">
      <c r="N439" s="74"/>
      <c r="O439" s="75"/>
    </row>
    <row r="440" spans="14:15" s="73" customFormat="1">
      <c r="N440" s="74"/>
      <c r="O440" s="75"/>
    </row>
    <row r="441" spans="14:15" s="73" customFormat="1">
      <c r="N441" s="74"/>
      <c r="O441" s="75"/>
    </row>
    <row r="442" spans="14:15" s="73" customFormat="1">
      <c r="N442" s="74"/>
      <c r="O442" s="75"/>
    </row>
    <row r="443" spans="14:15" s="73" customFormat="1">
      <c r="N443" s="74"/>
      <c r="O443" s="75"/>
    </row>
    <row r="444" spans="14:15" s="73" customFormat="1">
      <c r="N444" s="74"/>
      <c r="O444" s="75"/>
    </row>
    <row r="445" spans="14:15" s="73" customFormat="1">
      <c r="N445" s="74"/>
      <c r="O445" s="75"/>
    </row>
    <row r="446" spans="14:15" s="73" customFormat="1">
      <c r="N446" s="74"/>
      <c r="O446" s="75"/>
    </row>
    <row r="447" spans="14:15" s="73" customFormat="1">
      <c r="N447" s="74"/>
      <c r="O447" s="75"/>
    </row>
    <row r="448" spans="14:15" s="73" customFormat="1">
      <c r="N448" s="74"/>
      <c r="O448" s="75"/>
    </row>
    <row r="449" spans="14:15" s="73" customFormat="1">
      <c r="N449" s="74"/>
      <c r="O449" s="75"/>
    </row>
    <row r="450" spans="14:15" s="73" customFormat="1">
      <c r="N450" s="74"/>
      <c r="O450" s="75"/>
    </row>
    <row r="451" spans="14:15" s="73" customFormat="1">
      <c r="N451" s="74"/>
      <c r="O451" s="75"/>
    </row>
    <row r="452" spans="14:15" s="73" customFormat="1">
      <c r="N452" s="74"/>
      <c r="O452" s="75"/>
    </row>
    <row r="453" spans="14:15" s="73" customFormat="1">
      <c r="N453" s="74"/>
      <c r="O453" s="75"/>
    </row>
    <row r="454" spans="14:15" s="73" customFormat="1">
      <c r="N454" s="74"/>
      <c r="O454" s="75"/>
    </row>
    <row r="455" spans="14:15" s="73" customFormat="1">
      <c r="N455" s="74"/>
      <c r="O455" s="75"/>
    </row>
    <row r="456" spans="14:15" s="73" customFormat="1">
      <c r="N456" s="74"/>
      <c r="O456" s="75"/>
    </row>
    <row r="457" spans="14:15" s="73" customFormat="1">
      <c r="N457" s="74"/>
      <c r="O457" s="75"/>
    </row>
    <row r="458" spans="14:15" s="73" customFormat="1">
      <c r="N458" s="74"/>
      <c r="O458" s="75"/>
    </row>
    <row r="459" spans="14:15" s="73" customFormat="1">
      <c r="N459" s="74"/>
      <c r="O459" s="75"/>
    </row>
    <row r="460" spans="14:15" s="73" customFormat="1">
      <c r="N460" s="74"/>
      <c r="O460" s="75"/>
    </row>
    <row r="461" spans="14:15" s="73" customFormat="1">
      <c r="N461" s="74"/>
      <c r="O461" s="75"/>
    </row>
    <row r="462" spans="14:15" s="73" customFormat="1">
      <c r="N462" s="74"/>
      <c r="O462" s="75"/>
    </row>
    <row r="463" spans="14:15" s="73" customFormat="1">
      <c r="N463" s="74"/>
      <c r="O463" s="75"/>
    </row>
    <row r="464" spans="14:15" s="73" customFormat="1">
      <c r="N464" s="74"/>
      <c r="O464" s="75"/>
    </row>
    <row r="465" spans="14:121" s="73" customFormat="1">
      <c r="N465" s="74"/>
      <c r="O465" s="75"/>
    </row>
    <row r="466" spans="14:121" s="73" customFormat="1">
      <c r="N466" s="74"/>
      <c r="O466" s="75"/>
    </row>
    <row r="467" spans="14:121" s="73" customFormat="1">
      <c r="N467" s="74"/>
      <c r="O467" s="75"/>
    </row>
    <row r="468" spans="14:121" s="73" customFormat="1">
      <c r="N468" s="74"/>
      <c r="O468" s="75"/>
    </row>
    <row r="469" spans="14:121" s="73" customFormat="1">
      <c r="N469" s="74"/>
      <c r="O469" s="75"/>
    </row>
    <row r="470" spans="14:121" s="73" customFormat="1">
      <c r="N470" s="74"/>
      <c r="O470" s="75"/>
    </row>
    <row r="471" spans="14:121" s="73" customFormat="1">
      <c r="N471" s="74"/>
      <c r="O471" s="75"/>
    </row>
    <row r="472" spans="14:121" s="73" customFormat="1">
      <c r="N472" s="74"/>
      <c r="O472" s="75"/>
    </row>
    <row r="473" spans="14:121" s="73" customFormat="1">
      <c r="N473" s="74"/>
      <c r="O473" s="75"/>
    </row>
    <row r="474" spans="14:121" s="73" customFormat="1">
      <c r="N474" s="74"/>
      <c r="O474" s="75"/>
    </row>
    <row r="475" spans="14:121" s="73" customFormat="1">
      <c r="N475" s="74"/>
      <c r="O475" s="75"/>
    </row>
    <row r="476" spans="14:121" s="73" customFormat="1">
      <c r="N476" s="74"/>
      <c r="O476" s="75"/>
      <c r="DP476" s="79"/>
      <c r="DQ476" s="79"/>
    </row>
  </sheetData>
  <sheetProtection algorithmName="SHA-512" hashValue="WN1bMHBNAZygAmXBphWFwcfIOzWz2bSDoM1xB4wgjV/BMdpQL0UVRhLV2nb3DpFj/8b+0K2HaXVRZr7xRhM3uw==" saltValue="2+ZyUUL3im3WxOlOtxZE5Q==" spinCount="100000" sheet="1" formatCells="0" formatColumns="0" formatRows="0"/>
  <mergeCells count="16">
    <mergeCell ref="B22:H22"/>
    <mergeCell ref="B2:F2"/>
    <mergeCell ref="B12:H12"/>
    <mergeCell ref="B4:AD4"/>
    <mergeCell ref="B232:N232"/>
    <mergeCell ref="B10:H10"/>
    <mergeCell ref="B35:J35"/>
    <mergeCell ref="B155:D155"/>
    <mergeCell ref="B176:AD176"/>
    <mergeCell ref="B230:N230"/>
    <mergeCell ref="B231:N231"/>
    <mergeCell ref="B40:F40"/>
    <mergeCell ref="B18:J18"/>
    <mergeCell ref="B23:J23"/>
    <mergeCell ref="B27:J27"/>
    <mergeCell ref="B24:J24"/>
  </mergeCells>
  <dataValidations count="7">
    <dataValidation type="list" allowBlank="1" showInputMessage="1" showErrorMessage="1" sqref="F129" xr:uid="{00000000-0002-0000-0300-000000000000}">
      <formula1>Select_area</formula1>
    </dataValidation>
    <dataValidation type="list" allowBlank="1" showInputMessage="1" showErrorMessage="1" sqref="J37" xr:uid="{00000000-0002-0000-0300-000001000000}">
      <formula1>appway</formula1>
    </dataValidation>
    <dataValidation type="list" allowBlank="1" showDropDown="1" showInputMessage="1" showErrorMessage="1" sqref="AD127:AD128" xr:uid="{00000000-0002-0000-0300-000002000000}">
      <formula1>Product</formula1>
    </dataValidation>
    <dataValidation type="list" allowBlank="1" showInputMessage="1" showErrorMessage="1" sqref="H50" xr:uid="{00000000-0002-0000-0300-000003000000}">
      <formula1>Select_units</formula1>
    </dataValidation>
    <dataValidation type="list" allowBlank="1" showInputMessage="1" showErrorMessage="1" sqref="H39" xr:uid="{C94562C2-F7A0-4937-802B-A500391B3903}">
      <formula1>units</formula1>
    </dataValidation>
    <dataValidation type="list" allowBlank="1" showInputMessage="1" showErrorMessage="1" sqref="H44" xr:uid="{D494F347-B7F9-44CB-9A91-5967FBF6FDF2}">
      <formula1>units_L</formula1>
    </dataValidation>
    <dataValidation type="list" allowBlank="1" showInputMessage="1" showErrorMessage="1" sqref="D129" xr:uid="{420A449D-FB30-4F8A-AB7A-3E020C2A009A}">
      <formula1>AREA_or_VOLUME</formula1>
    </dataValidation>
  </dataValidations>
  <hyperlinks>
    <hyperlink ref="B7" location="'Insect.other (adulticides) i2=2'!Input" display="Input table" xr:uid="{00000000-0004-0000-0300-000000000000}"/>
    <hyperlink ref="B8" location="'Insect.other (adulticides) i2=2'!Intermediate_calculations" display="Intermediate calculations" xr:uid="{00000000-0004-0000-0300-000001000000}"/>
    <hyperlink ref="B9" location="'Insect.other (adulticides) i2=2'!Output" display="Output table" xr:uid="{00000000-0004-0000-0300-000002000000}"/>
    <hyperlink ref="B10:H10" location="'Insect.other (adulticides) i2=2'!Soil___arable_land" display="    Soil - arable land" xr:uid="{00000000-0004-0000-0300-000003000000}"/>
    <hyperlink ref="B12:H12" location="'Insect.other (adulticides) i2=2'!Soil___grassland" display="    Soil - grassland" xr:uid="{00000000-0004-0000-0300-000004000000}"/>
    <hyperlink ref="B11" location="'Insect.other (adulticides) i2=2'!Ground_water_and_surface_water_ar" display="    Groundwater and surface water - in arable land areas" xr:uid="{00000000-0004-0000-0300-000005000000}"/>
    <hyperlink ref="B13" location="'Insect.other (adulticides) i2=2'!Ground_water_and_surface_water_gr" display="    Groundwater and surface water - in grassland areas" xr:uid="{00000000-0004-0000-0300-000006000000}"/>
    <hyperlink ref="B14" location="'Insect.other (adulticides) i2=2'!STP" display="    STP" xr:uid="{00000000-0004-0000-0300-000007000000}"/>
    <hyperlink ref="B15" location="'Insect.other (adulticides) i2=2'!Air" display="Air" xr:uid="{BF547FA5-5FAF-41B5-8923-866E793E1406}"/>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W476"/>
  <sheetViews>
    <sheetView zoomScaleNormal="100" workbookViewId="0"/>
  </sheetViews>
  <sheetFormatPr defaultColWidth="8.703125" defaultRowHeight="12.4"/>
  <cols>
    <col min="1" max="1" width="1.64453125" style="73" customWidth="1"/>
    <col min="2" max="2" width="50.64453125" style="79" customWidth="1"/>
    <col min="3" max="3" width="1.64453125" style="79" customWidth="1"/>
    <col min="4" max="4" width="35.64453125" style="79" customWidth="1"/>
    <col min="5" max="5" width="1.64453125" style="79" customWidth="1"/>
    <col min="6" max="6" width="77.64453125" style="79" customWidth="1"/>
    <col min="7" max="7" width="10.64453125" style="79" customWidth="1"/>
    <col min="8" max="8" width="15.64453125" style="79" customWidth="1"/>
    <col min="9" max="9" width="1.64453125" style="79" customWidth="1"/>
    <col min="10" max="10" width="15.64453125" style="79" customWidth="1"/>
    <col min="11" max="13" width="12.87890625" style="79" customWidth="1"/>
    <col min="14" max="14" width="12.87890625" style="168" customWidth="1"/>
    <col min="15" max="15" width="12.87890625" style="75" customWidth="1"/>
    <col min="16" max="30" width="12.87890625" style="73" customWidth="1"/>
    <col min="31" max="120" width="8.703125" style="73"/>
    <col min="121" max="16384" width="8.703125" style="79"/>
  </cols>
  <sheetData>
    <row r="1" spans="1:30" s="73" customFormat="1">
      <c r="N1" s="74"/>
      <c r="O1" s="75"/>
    </row>
    <row r="2" spans="1:30" ht="45.75" customHeight="1">
      <c r="A2" s="76"/>
      <c r="B2" s="354" t="s">
        <v>147</v>
      </c>
      <c r="C2" s="354"/>
      <c r="D2" s="354"/>
      <c r="E2" s="354"/>
      <c r="F2" s="354"/>
      <c r="G2" s="77"/>
      <c r="H2" s="77"/>
      <c r="I2" s="77"/>
      <c r="J2" s="77"/>
      <c r="K2" s="77"/>
      <c r="L2" s="77"/>
      <c r="M2" s="77"/>
      <c r="N2" s="78"/>
    </row>
    <row r="3" spans="1:30" ht="12.75">
      <c r="A3" s="76"/>
      <c r="B3" s="80"/>
      <c r="C3" s="80"/>
      <c r="D3" s="80"/>
      <c r="E3" s="80"/>
      <c r="F3" s="76"/>
      <c r="G3" s="76"/>
      <c r="H3" s="76"/>
      <c r="I3" s="76"/>
      <c r="J3" s="76"/>
      <c r="K3" s="76"/>
      <c r="L3" s="76"/>
      <c r="M3" s="76"/>
      <c r="N3" s="78"/>
    </row>
    <row r="4" spans="1:30" ht="17.649999999999999">
      <c r="A4" s="76"/>
      <c r="B4" s="355" t="s">
        <v>232</v>
      </c>
      <c r="C4" s="355"/>
      <c r="D4" s="355"/>
      <c r="E4" s="355"/>
      <c r="F4" s="355"/>
      <c r="G4" s="355"/>
      <c r="H4" s="355"/>
      <c r="I4" s="222"/>
      <c r="J4" s="81"/>
      <c r="K4" s="81"/>
      <c r="L4" s="81"/>
      <c r="M4" s="82"/>
      <c r="N4" s="82"/>
      <c r="O4" s="82"/>
      <c r="P4" s="82"/>
      <c r="Q4" s="82"/>
      <c r="R4" s="82"/>
      <c r="S4" s="82"/>
      <c r="T4" s="82"/>
      <c r="U4" s="82"/>
      <c r="V4" s="82"/>
      <c r="W4" s="82"/>
      <c r="X4" s="82"/>
      <c r="Y4" s="82"/>
      <c r="Z4" s="82"/>
      <c r="AA4" s="82"/>
      <c r="AB4" s="82"/>
      <c r="AC4" s="82"/>
      <c r="AD4" s="82"/>
    </row>
    <row r="5" spans="1:30" ht="14.65">
      <c r="A5" s="76"/>
      <c r="B5" s="83"/>
      <c r="C5" s="83"/>
      <c r="D5" s="83"/>
      <c r="E5" s="83"/>
      <c r="F5" s="84"/>
      <c r="G5" s="84"/>
      <c r="H5" s="84"/>
      <c r="I5" s="84"/>
      <c r="J5" s="84"/>
      <c r="K5" s="84"/>
      <c r="L5" s="84"/>
      <c r="M5" s="76"/>
      <c r="N5" s="76"/>
    </row>
    <row r="6" spans="1:30" s="73" customFormat="1" ht="14.25" customHeight="1">
      <c r="A6" s="76"/>
      <c r="B6" s="216" t="s">
        <v>138</v>
      </c>
      <c r="C6" s="67"/>
      <c r="D6" s="67"/>
      <c r="E6" s="67"/>
      <c r="F6" s="67"/>
      <c r="G6" s="67"/>
      <c r="H6" s="209"/>
      <c r="I6" s="209"/>
      <c r="J6" s="209"/>
      <c r="K6" s="85"/>
      <c r="L6" s="85"/>
      <c r="M6" s="85"/>
      <c r="N6" s="85"/>
      <c r="O6" s="75"/>
    </row>
    <row r="7" spans="1:30" s="73" customFormat="1" ht="14.25" customHeight="1">
      <c r="A7" s="76"/>
      <c r="B7" s="217" t="s">
        <v>139</v>
      </c>
      <c r="C7" s="209"/>
      <c r="D7" s="209"/>
      <c r="E7" s="209"/>
      <c r="F7" s="209"/>
      <c r="G7" s="209"/>
      <c r="H7" s="209"/>
      <c r="I7" s="209"/>
      <c r="J7" s="209"/>
      <c r="K7" s="85"/>
      <c r="L7" s="85"/>
      <c r="M7" s="85"/>
      <c r="N7" s="85"/>
      <c r="O7" s="75"/>
    </row>
    <row r="8" spans="1:30" s="73" customFormat="1" ht="14.25" customHeight="1">
      <c r="A8" s="76"/>
      <c r="B8" s="217" t="s">
        <v>50</v>
      </c>
      <c r="C8" s="209"/>
      <c r="D8" s="209"/>
      <c r="E8" s="209"/>
      <c r="F8" s="209"/>
      <c r="G8" s="209"/>
      <c r="H8" s="209"/>
      <c r="I8" s="209"/>
      <c r="J8" s="209"/>
      <c r="K8" s="85"/>
      <c r="L8" s="85"/>
      <c r="M8" s="85"/>
      <c r="N8" s="85"/>
      <c r="O8" s="75"/>
    </row>
    <row r="9" spans="1:30" s="73" customFormat="1" ht="14.25" customHeight="1">
      <c r="A9" s="76"/>
      <c r="B9" s="217" t="s">
        <v>140</v>
      </c>
      <c r="C9" s="209"/>
      <c r="D9" s="209"/>
      <c r="E9" s="209"/>
      <c r="F9" s="209"/>
      <c r="G9" s="209"/>
      <c r="H9" s="209"/>
      <c r="I9" s="209"/>
      <c r="J9" s="209"/>
      <c r="K9" s="85"/>
      <c r="L9" s="85"/>
      <c r="M9" s="85"/>
      <c r="N9" s="85"/>
      <c r="O9" s="75"/>
    </row>
    <row r="10" spans="1:30" s="73" customFormat="1" ht="14.25" customHeight="1">
      <c r="A10" s="76"/>
      <c r="B10" s="356" t="s">
        <v>141</v>
      </c>
      <c r="C10" s="356"/>
      <c r="D10" s="356"/>
      <c r="E10" s="356"/>
      <c r="F10" s="356"/>
      <c r="G10" s="356"/>
      <c r="H10" s="356"/>
      <c r="I10" s="223"/>
      <c r="J10" s="209"/>
      <c r="K10" s="85"/>
      <c r="L10" s="85"/>
      <c r="M10" s="85"/>
      <c r="N10" s="85"/>
      <c r="O10" s="75"/>
    </row>
    <row r="11" spans="1:30" s="73" customFormat="1" ht="14.25" customHeight="1">
      <c r="A11" s="76"/>
      <c r="B11" s="217" t="s">
        <v>219</v>
      </c>
      <c r="C11" s="86"/>
      <c r="D11" s="86"/>
      <c r="E11" s="86"/>
      <c r="F11" s="86"/>
      <c r="G11" s="86"/>
      <c r="H11" s="86"/>
      <c r="I11" s="86"/>
      <c r="J11" s="209"/>
      <c r="K11" s="85"/>
      <c r="L11" s="85"/>
      <c r="M11" s="85"/>
      <c r="N11" s="85"/>
      <c r="O11" s="75"/>
    </row>
    <row r="12" spans="1:30" s="73" customFormat="1" ht="14.25" customHeight="1">
      <c r="A12" s="76"/>
      <c r="B12" s="356" t="s">
        <v>142</v>
      </c>
      <c r="C12" s="356"/>
      <c r="D12" s="356"/>
      <c r="E12" s="356"/>
      <c r="F12" s="356"/>
      <c r="G12" s="356"/>
      <c r="H12" s="356"/>
      <c r="I12" s="223"/>
      <c r="J12" s="209"/>
      <c r="K12" s="85"/>
      <c r="L12" s="85"/>
      <c r="M12" s="85"/>
      <c r="N12" s="85"/>
      <c r="O12" s="75"/>
    </row>
    <row r="13" spans="1:30" s="73" customFormat="1" ht="14.25" customHeight="1">
      <c r="A13" s="76"/>
      <c r="B13" s="217" t="s">
        <v>220</v>
      </c>
      <c r="C13" s="86"/>
      <c r="D13" s="86"/>
      <c r="E13" s="86"/>
      <c r="F13" s="86"/>
      <c r="G13" s="86"/>
      <c r="H13" s="86"/>
      <c r="I13" s="86"/>
      <c r="J13" s="209"/>
      <c r="K13" s="85"/>
      <c r="L13" s="85"/>
      <c r="M13" s="85"/>
      <c r="N13" s="85"/>
      <c r="O13" s="75"/>
    </row>
    <row r="14" spans="1:30" s="73" customFormat="1" ht="14.25" customHeight="1">
      <c r="A14" s="76"/>
      <c r="B14" s="217" t="s">
        <v>143</v>
      </c>
      <c r="C14" s="86"/>
      <c r="D14" s="86"/>
      <c r="E14" s="86"/>
      <c r="F14" s="86"/>
      <c r="G14" s="86"/>
      <c r="H14" s="86"/>
      <c r="I14" s="86"/>
      <c r="J14" s="209"/>
      <c r="K14" s="85"/>
      <c r="L14" s="85"/>
      <c r="M14" s="85"/>
      <c r="N14" s="85"/>
      <c r="O14" s="75"/>
    </row>
    <row r="15" spans="1:30" s="73" customFormat="1" ht="14.25" customHeight="1">
      <c r="A15" s="76"/>
      <c r="B15" s="270" t="s">
        <v>355</v>
      </c>
      <c r="C15" s="86"/>
      <c r="D15" s="86"/>
      <c r="E15" s="86"/>
      <c r="F15" s="86"/>
      <c r="G15" s="86"/>
      <c r="H15" s="86"/>
      <c r="I15" s="86"/>
      <c r="J15" s="209"/>
      <c r="K15" s="85"/>
      <c r="L15" s="85"/>
      <c r="M15" s="85"/>
      <c r="N15" s="85"/>
      <c r="O15" s="75"/>
    </row>
    <row r="16" spans="1:30" s="73" customFormat="1" ht="14.25" customHeight="1">
      <c r="A16" s="76"/>
      <c r="B16" s="86"/>
      <c r="C16" s="218"/>
      <c r="D16" s="218"/>
      <c r="E16" s="218"/>
      <c r="F16" s="218"/>
      <c r="G16" s="218"/>
      <c r="H16" s="218"/>
      <c r="I16" s="218"/>
      <c r="J16" s="209"/>
      <c r="K16" s="85"/>
      <c r="L16" s="85"/>
      <c r="M16" s="85"/>
      <c r="N16" s="85"/>
      <c r="O16" s="75"/>
    </row>
    <row r="17" spans="1:127" s="88" customFormat="1" ht="13.5">
      <c r="A17" s="87"/>
      <c r="B17" s="89" t="s">
        <v>145</v>
      </c>
      <c r="C17" s="89"/>
      <c r="D17" s="90"/>
      <c r="E17" s="90"/>
      <c r="F17" s="90"/>
      <c r="G17" s="90"/>
      <c r="H17" s="91"/>
      <c r="I17" s="91"/>
      <c r="J17" s="91"/>
      <c r="K17" s="92"/>
      <c r="L17" s="92"/>
      <c r="M17" s="92"/>
      <c r="N17" s="92"/>
      <c r="O17" s="87"/>
      <c r="P17" s="87"/>
      <c r="Q17" s="87"/>
      <c r="R17" s="87"/>
    </row>
    <row r="18" spans="1:127" s="93" customFormat="1" ht="30.75" customHeight="1">
      <c r="B18" s="361" t="s">
        <v>144</v>
      </c>
      <c r="C18" s="361"/>
      <c r="D18" s="361"/>
      <c r="E18" s="361"/>
      <c r="F18" s="361"/>
      <c r="G18" s="361"/>
      <c r="H18" s="361"/>
      <c r="I18" s="361"/>
      <c r="J18" s="361"/>
      <c r="K18" s="94"/>
      <c r="L18" s="94"/>
      <c r="M18" s="94"/>
      <c r="N18" s="94"/>
      <c r="O18" s="95"/>
      <c r="P18" s="96"/>
    </row>
    <row r="19" spans="1:127" s="73" customFormat="1">
      <c r="A19" s="76"/>
      <c r="B19" s="76"/>
      <c r="C19" s="76"/>
      <c r="D19" s="76"/>
      <c r="E19" s="76"/>
      <c r="F19" s="76"/>
      <c r="G19" s="76"/>
      <c r="H19" s="76"/>
      <c r="I19" s="76"/>
      <c r="J19" s="76"/>
      <c r="K19" s="76"/>
      <c r="L19" s="76"/>
      <c r="M19" s="76"/>
      <c r="N19" s="78"/>
      <c r="O19" s="75"/>
    </row>
    <row r="20" spans="1:127" s="73" customFormat="1">
      <c r="A20" s="76"/>
      <c r="B20" s="283" t="s">
        <v>358</v>
      </c>
      <c r="C20" s="283"/>
      <c r="D20" s="283"/>
      <c r="E20" s="283"/>
      <c r="F20" s="283"/>
      <c r="G20" s="97"/>
      <c r="H20" s="97"/>
      <c r="I20" s="97"/>
      <c r="J20" s="97"/>
      <c r="K20" s="97"/>
      <c r="L20" s="76"/>
      <c r="M20" s="76"/>
      <c r="N20" s="76"/>
      <c r="O20" s="78"/>
      <c r="P20" s="75"/>
      <c r="DV20" s="79"/>
      <c r="DW20" s="79"/>
    </row>
    <row r="21" spans="1:127" s="73" customFormat="1" ht="13.5">
      <c r="A21" s="76"/>
      <c r="B21" s="97" t="s">
        <v>55</v>
      </c>
      <c r="C21" s="97"/>
      <c r="D21" s="97"/>
      <c r="E21" s="97"/>
      <c r="F21" s="97"/>
      <c r="G21" s="97"/>
      <c r="H21" s="97"/>
      <c r="I21" s="97"/>
      <c r="J21" s="97"/>
      <c r="K21" s="97"/>
      <c r="L21" s="92"/>
      <c r="M21" s="98"/>
      <c r="N21" s="98"/>
      <c r="O21" s="98"/>
      <c r="P21" s="99"/>
      <c r="Q21" s="76"/>
      <c r="R21" s="76"/>
      <c r="S21" s="76"/>
      <c r="T21" s="76"/>
      <c r="U21" s="76"/>
      <c r="V21" s="76"/>
      <c r="W21" s="76"/>
      <c r="X21" s="76"/>
      <c r="Y21" s="76"/>
      <c r="DV21" s="79"/>
      <c r="DW21" s="79"/>
    </row>
    <row r="22" spans="1:127" s="73" customFormat="1" ht="13.5">
      <c r="A22" s="76"/>
      <c r="B22" s="357" t="s">
        <v>357</v>
      </c>
      <c r="C22" s="358"/>
      <c r="D22" s="358"/>
      <c r="E22" s="358"/>
      <c r="F22" s="358"/>
      <c r="G22" s="358"/>
      <c r="H22" s="358"/>
      <c r="I22" s="336"/>
      <c r="J22" s="336"/>
      <c r="K22" s="284"/>
      <c r="L22" s="92"/>
      <c r="M22" s="100"/>
      <c r="N22" s="100"/>
      <c r="O22" s="100"/>
      <c r="P22" s="99"/>
      <c r="Q22" s="76"/>
      <c r="R22" s="76"/>
      <c r="S22" s="76"/>
      <c r="T22" s="76"/>
      <c r="U22" s="76"/>
      <c r="V22" s="76"/>
      <c r="W22" s="76"/>
      <c r="X22" s="76"/>
      <c r="Y22" s="76"/>
      <c r="DV22" s="79"/>
      <c r="DW22" s="79"/>
    </row>
    <row r="23" spans="1:127" s="73" customFormat="1" ht="27" customHeight="1">
      <c r="A23" s="76"/>
      <c r="B23" s="359" t="s">
        <v>389</v>
      </c>
      <c r="C23" s="360"/>
      <c r="D23" s="360"/>
      <c r="E23" s="360"/>
      <c r="F23" s="360"/>
      <c r="G23" s="360"/>
      <c r="H23" s="360"/>
      <c r="I23" s="360"/>
      <c r="J23" s="360"/>
      <c r="K23" s="288"/>
      <c r="L23" s="92"/>
      <c r="M23" s="100"/>
      <c r="N23" s="100"/>
      <c r="O23" s="100"/>
      <c r="P23" s="99"/>
      <c r="Q23" s="76"/>
      <c r="R23" s="76"/>
      <c r="S23" s="76"/>
      <c r="T23" s="76"/>
      <c r="U23" s="76"/>
      <c r="V23" s="76"/>
      <c r="W23" s="76"/>
      <c r="X23" s="76"/>
      <c r="Y23" s="76"/>
      <c r="DV23" s="79"/>
      <c r="DW23" s="79"/>
    </row>
    <row r="24" spans="1:127" s="73" customFormat="1" ht="158.25" customHeight="1">
      <c r="A24" s="76"/>
      <c r="B24" s="349" t="s">
        <v>388</v>
      </c>
      <c r="C24" s="350"/>
      <c r="D24" s="350"/>
      <c r="E24" s="350"/>
      <c r="F24" s="350"/>
      <c r="G24" s="350"/>
      <c r="H24" s="350"/>
      <c r="I24" s="350"/>
      <c r="J24" s="350"/>
      <c r="K24" s="290"/>
      <c r="L24" s="92"/>
      <c r="M24" s="100"/>
      <c r="N24" s="100"/>
      <c r="O24" s="100"/>
      <c r="P24" s="99"/>
      <c r="Q24" s="76"/>
      <c r="R24" s="76"/>
      <c r="S24" s="76"/>
      <c r="T24" s="76"/>
      <c r="U24" s="76"/>
      <c r="V24" s="76"/>
      <c r="W24" s="76"/>
      <c r="X24" s="76"/>
      <c r="Y24" s="76"/>
      <c r="DV24" s="79"/>
      <c r="DW24" s="79"/>
    </row>
    <row r="25" spans="1:127" s="73" customFormat="1" ht="13.5">
      <c r="A25" s="76"/>
      <c r="B25" s="285" t="s">
        <v>359</v>
      </c>
      <c r="C25" s="258"/>
      <c r="D25" s="258"/>
      <c r="E25" s="258"/>
      <c r="F25" s="258"/>
      <c r="G25" s="258"/>
      <c r="H25" s="258"/>
      <c r="I25" s="258"/>
      <c r="J25" s="258"/>
      <c r="K25" s="258"/>
      <c r="L25" s="92"/>
      <c r="M25" s="98"/>
      <c r="N25" s="98"/>
      <c r="O25" s="98"/>
      <c r="P25" s="99"/>
      <c r="Q25" s="76"/>
      <c r="R25" s="76"/>
      <c r="S25" s="76"/>
      <c r="T25" s="76"/>
      <c r="U25" s="76"/>
      <c r="V25" s="76"/>
      <c r="W25" s="76"/>
      <c r="X25" s="76"/>
      <c r="Y25" s="76"/>
      <c r="DV25" s="79"/>
      <c r="DW25" s="79"/>
    </row>
    <row r="26" spans="1:127" s="73" customFormat="1" ht="13.5">
      <c r="A26" s="76"/>
      <c r="B26" s="285" t="s">
        <v>360</v>
      </c>
      <c r="C26" s="97"/>
      <c r="D26" s="97"/>
      <c r="E26" s="97"/>
      <c r="F26" s="97"/>
      <c r="G26" s="97"/>
      <c r="H26" s="97"/>
      <c r="I26" s="97"/>
      <c r="J26" s="97"/>
      <c r="K26" s="97"/>
      <c r="L26" s="92"/>
      <c r="M26" s="98"/>
      <c r="N26" s="98"/>
      <c r="O26" s="98"/>
      <c r="P26" s="99"/>
      <c r="Q26" s="76"/>
      <c r="R26" s="76"/>
      <c r="S26" s="76"/>
      <c r="T26" s="76"/>
      <c r="U26" s="76"/>
      <c r="V26" s="76"/>
      <c r="W26" s="76"/>
      <c r="X26" s="76"/>
      <c r="Y26" s="76"/>
      <c r="DV26" s="79"/>
      <c r="DW26" s="79"/>
    </row>
    <row r="27" spans="1:127" s="73" customFormat="1" ht="30" customHeight="1">
      <c r="A27" s="76"/>
      <c r="B27" s="351" t="s">
        <v>370</v>
      </c>
      <c r="C27" s="352"/>
      <c r="D27" s="352"/>
      <c r="E27" s="352"/>
      <c r="F27" s="352"/>
      <c r="G27" s="352"/>
      <c r="H27" s="352"/>
      <c r="I27" s="352"/>
      <c r="J27" s="352"/>
      <c r="K27" s="289"/>
      <c r="L27" s="92"/>
      <c r="M27" s="98"/>
      <c r="N27" s="98"/>
      <c r="O27" s="98"/>
      <c r="P27" s="99"/>
      <c r="Q27" s="76"/>
      <c r="R27" s="76"/>
      <c r="S27" s="76"/>
      <c r="T27" s="76"/>
      <c r="U27" s="76"/>
      <c r="V27" s="76"/>
      <c r="W27" s="76"/>
      <c r="X27" s="76"/>
      <c r="Y27" s="76"/>
      <c r="DV27" s="79"/>
      <c r="DW27" s="79"/>
    </row>
    <row r="28" spans="1:127" s="73" customFormat="1" ht="13.5">
      <c r="A28" s="76"/>
      <c r="B28" s="285" t="s">
        <v>361</v>
      </c>
      <c r="C28" s="258"/>
      <c r="D28" s="258"/>
      <c r="E28" s="258"/>
      <c r="F28" s="258"/>
      <c r="G28" s="258"/>
      <c r="H28" s="258"/>
      <c r="I28" s="258"/>
      <c r="J28" s="258"/>
      <c r="K28" s="258"/>
      <c r="L28" s="92"/>
      <c r="M28" s="98"/>
      <c r="N28" s="98"/>
      <c r="O28" s="98"/>
      <c r="P28" s="99"/>
      <c r="Q28" s="76"/>
      <c r="R28" s="76"/>
      <c r="S28" s="76"/>
      <c r="T28" s="76"/>
      <c r="U28" s="76"/>
      <c r="V28" s="76"/>
      <c r="W28" s="76"/>
      <c r="X28" s="76"/>
      <c r="Y28" s="76"/>
      <c r="DV28" s="79"/>
      <c r="DW28" s="79"/>
    </row>
    <row r="29" spans="1:127" s="73" customFormat="1" ht="24" customHeight="1">
      <c r="A29" s="76"/>
      <c r="B29" s="97" t="s">
        <v>128</v>
      </c>
      <c r="C29" s="258"/>
      <c r="D29" s="258"/>
      <c r="E29" s="258"/>
      <c r="F29" s="258"/>
      <c r="G29" s="258"/>
      <c r="H29" s="258"/>
      <c r="I29" s="258"/>
      <c r="J29" s="258"/>
      <c r="K29" s="258"/>
      <c r="L29" s="92"/>
      <c r="M29" s="98"/>
      <c r="N29" s="98"/>
      <c r="O29" s="98"/>
      <c r="P29" s="99"/>
      <c r="Q29" s="76"/>
      <c r="R29" s="76"/>
      <c r="S29" s="76"/>
      <c r="T29" s="76"/>
      <c r="U29" s="76"/>
      <c r="V29" s="76"/>
      <c r="W29" s="76"/>
      <c r="X29" s="76"/>
      <c r="Y29" s="76"/>
      <c r="DV29" s="79"/>
      <c r="DW29" s="79"/>
    </row>
    <row r="30" spans="1:127" ht="13.5">
      <c r="A30" s="76"/>
      <c r="B30" s="97"/>
      <c r="C30" s="97"/>
      <c r="D30" s="97"/>
      <c r="E30" s="97"/>
      <c r="F30" s="97"/>
      <c r="G30" s="97"/>
      <c r="H30" s="97"/>
      <c r="I30" s="97"/>
      <c r="J30" s="98"/>
      <c r="K30" s="92"/>
      <c r="L30" s="98"/>
      <c r="M30" s="98"/>
      <c r="N30" s="98"/>
      <c r="O30" s="99"/>
      <c r="P30" s="76"/>
      <c r="Q30" s="76"/>
      <c r="R30" s="76"/>
      <c r="S30" s="76"/>
      <c r="T30" s="76"/>
      <c r="U30" s="76"/>
      <c r="V30" s="76"/>
      <c r="W30" s="76"/>
      <c r="X30" s="76"/>
    </row>
    <row r="31" spans="1:127" ht="14.65">
      <c r="A31" s="76"/>
      <c r="B31" s="103" t="s">
        <v>0</v>
      </c>
      <c r="C31" s="103"/>
      <c r="D31" s="103"/>
      <c r="E31" s="103"/>
      <c r="F31" s="104"/>
      <c r="G31" s="104"/>
      <c r="H31" s="104"/>
      <c r="I31" s="104"/>
      <c r="J31" s="104"/>
      <c r="K31" s="104"/>
      <c r="L31" s="104"/>
      <c r="M31" s="104"/>
      <c r="N31" s="105"/>
      <c r="O31" s="105"/>
      <c r="P31" s="105"/>
      <c r="Q31" s="105"/>
      <c r="R31" s="105"/>
      <c r="S31" s="105"/>
      <c r="T31" s="105"/>
      <c r="U31" s="105"/>
      <c r="V31" s="105"/>
      <c r="W31" s="105"/>
      <c r="X31" s="105"/>
      <c r="Y31" s="105"/>
      <c r="Z31" s="105"/>
      <c r="AA31" s="105"/>
      <c r="AB31" s="105"/>
      <c r="AC31" s="105"/>
      <c r="AD31" s="105"/>
    </row>
    <row r="32" spans="1:127">
      <c r="A32" s="76"/>
      <c r="B32" s="106"/>
      <c r="C32" s="106"/>
      <c r="D32" s="106"/>
      <c r="E32" s="106"/>
      <c r="F32" s="106"/>
      <c r="G32" s="106"/>
      <c r="H32" s="106"/>
      <c r="I32" s="106"/>
      <c r="J32" s="106"/>
      <c r="K32" s="106"/>
      <c r="L32" s="106"/>
      <c r="M32" s="106"/>
      <c r="N32" s="107"/>
      <c r="O32" s="108"/>
      <c r="P32" s="109"/>
      <c r="Q32" s="109"/>
      <c r="R32" s="109"/>
      <c r="S32" s="109"/>
      <c r="T32" s="109"/>
      <c r="U32" s="109"/>
      <c r="V32" s="109"/>
      <c r="W32" s="109"/>
      <c r="X32" s="109"/>
      <c r="Y32" s="109"/>
      <c r="Z32" s="109"/>
      <c r="AA32" s="109"/>
      <c r="AB32" s="109"/>
      <c r="AC32" s="109"/>
      <c r="AD32" s="109"/>
    </row>
    <row r="33" spans="1:30" s="73" customFormat="1" ht="13.9">
      <c r="A33" s="76"/>
      <c r="B33" s="110" t="s">
        <v>2</v>
      </c>
      <c r="C33" s="110"/>
      <c r="D33" s="111" t="s">
        <v>4</v>
      </c>
      <c r="E33" s="111"/>
      <c r="F33" s="111" t="s">
        <v>9</v>
      </c>
      <c r="G33" s="112" t="s">
        <v>11</v>
      </c>
      <c r="H33" s="112" t="s">
        <v>3</v>
      </c>
      <c r="I33" s="112"/>
      <c r="J33" s="112" t="s">
        <v>7</v>
      </c>
      <c r="K33" s="109"/>
      <c r="L33" s="109"/>
      <c r="M33" s="109"/>
      <c r="N33" s="113"/>
      <c r="O33" s="108"/>
      <c r="P33" s="109"/>
      <c r="Q33" s="109"/>
      <c r="R33" s="109"/>
      <c r="S33" s="109"/>
      <c r="T33" s="109"/>
      <c r="U33" s="109"/>
      <c r="V33" s="109"/>
      <c r="W33" s="109"/>
      <c r="X33" s="109"/>
      <c r="Y33" s="109"/>
      <c r="Z33" s="109"/>
      <c r="AA33" s="109"/>
      <c r="AB33" s="109"/>
      <c r="AC33" s="109"/>
      <c r="AD33" s="109"/>
    </row>
    <row r="34" spans="1:30" s="73" customFormat="1">
      <c r="A34" s="76"/>
      <c r="B34" s="114"/>
      <c r="C34" s="114"/>
      <c r="D34" s="106"/>
      <c r="E34" s="106"/>
      <c r="F34" s="106"/>
      <c r="G34" s="106"/>
      <c r="H34" s="106"/>
      <c r="I34" s="106"/>
      <c r="J34" s="107"/>
      <c r="K34" s="109"/>
      <c r="L34" s="109"/>
      <c r="M34" s="109"/>
      <c r="N34" s="113"/>
      <c r="O34" s="108"/>
      <c r="P34" s="109"/>
      <c r="Q34" s="109"/>
      <c r="R34" s="109"/>
      <c r="S34" s="109"/>
      <c r="T34" s="109"/>
      <c r="U34" s="109"/>
      <c r="V34" s="109"/>
      <c r="W34" s="109"/>
      <c r="X34" s="109"/>
      <c r="Y34" s="109"/>
      <c r="Z34" s="109"/>
      <c r="AA34" s="109"/>
      <c r="AB34" s="109"/>
      <c r="AC34" s="109"/>
      <c r="AD34" s="109"/>
    </row>
    <row r="35" spans="1:30" s="73" customFormat="1" ht="15" customHeight="1">
      <c r="A35" s="76"/>
      <c r="B35" s="353" t="s">
        <v>217</v>
      </c>
      <c r="C35" s="353"/>
      <c r="D35" s="353"/>
      <c r="E35" s="353"/>
      <c r="F35" s="353"/>
      <c r="G35" s="353"/>
      <c r="H35" s="353"/>
      <c r="I35" s="353"/>
      <c r="J35" s="353"/>
      <c r="K35" s="109"/>
      <c r="L35" s="115"/>
      <c r="M35" s="115"/>
      <c r="N35" s="107"/>
      <c r="O35" s="108"/>
      <c r="P35" s="109"/>
      <c r="Q35" s="109"/>
      <c r="R35" s="109"/>
      <c r="S35" s="109"/>
      <c r="T35" s="109"/>
      <c r="U35" s="109"/>
      <c r="V35" s="109"/>
      <c r="W35" s="109"/>
      <c r="X35" s="109"/>
      <c r="Y35" s="109"/>
      <c r="Z35" s="109"/>
      <c r="AA35" s="109"/>
      <c r="AB35" s="109"/>
      <c r="AC35" s="109"/>
      <c r="AD35" s="109"/>
    </row>
    <row r="36" spans="1:30" s="73" customFormat="1" ht="12.75" thickBot="1">
      <c r="A36" s="76"/>
      <c r="B36" s="116"/>
      <c r="C36" s="116"/>
      <c r="D36" s="116"/>
      <c r="E36" s="116"/>
      <c r="F36" s="106"/>
      <c r="G36" s="106"/>
      <c r="H36" s="106"/>
      <c r="I36" s="106"/>
      <c r="J36" s="106"/>
      <c r="K36" s="109"/>
      <c r="L36" s="115"/>
      <c r="M36" s="115"/>
      <c r="N36" s="107"/>
      <c r="O36" s="108"/>
      <c r="P36" s="109"/>
      <c r="Q36" s="109"/>
      <c r="R36" s="109"/>
      <c r="S36" s="109"/>
      <c r="T36" s="109"/>
      <c r="U36" s="109"/>
      <c r="V36" s="109"/>
      <c r="W36" s="109"/>
      <c r="X36" s="109"/>
      <c r="Y36" s="109"/>
      <c r="Z36" s="109"/>
      <c r="AA36" s="109"/>
      <c r="AB36" s="109"/>
      <c r="AC36" s="109"/>
      <c r="AD36" s="109"/>
    </row>
    <row r="37" spans="1:30" s="73" customFormat="1" ht="32.25" thickTop="1" thickBot="1">
      <c r="B37" s="116" t="s">
        <v>356</v>
      </c>
      <c r="C37" s="116"/>
      <c r="D37" s="107" t="s">
        <v>105</v>
      </c>
      <c r="E37" s="107"/>
      <c r="F37" s="117" t="s">
        <v>386</v>
      </c>
      <c r="G37" s="115" t="s">
        <v>65</v>
      </c>
      <c r="H37" s="115" t="s">
        <v>5</v>
      </c>
      <c r="I37" s="115"/>
      <c r="J37" s="171" t="s">
        <v>62</v>
      </c>
      <c r="K37" s="109"/>
      <c r="L37" s="115"/>
      <c r="M37" s="115"/>
      <c r="N37" s="109"/>
      <c r="O37" s="108"/>
      <c r="P37" s="109"/>
      <c r="Q37" s="109"/>
      <c r="R37" s="109"/>
      <c r="S37" s="109"/>
      <c r="T37" s="109"/>
      <c r="U37" s="109"/>
      <c r="V37" s="109"/>
      <c r="W37" s="109"/>
      <c r="X37" s="109"/>
      <c r="Y37" s="109"/>
      <c r="Z37" s="109"/>
      <c r="AA37" s="109"/>
      <c r="AB37" s="109"/>
      <c r="AC37" s="109"/>
      <c r="AD37" s="109"/>
    </row>
    <row r="38" spans="1:30" s="73" customFormat="1" ht="13.15" thickTop="1" thickBot="1">
      <c r="B38" s="116"/>
      <c r="C38" s="116"/>
      <c r="D38" s="107"/>
      <c r="E38" s="107"/>
      <c r="F38" s="117"/>
      <c r="G38" s="115"/>
      <c r="H38" s="115"/>
      <c r="I38" s="115"/>
      <c r="J38" s="106"/>
      <c r="K38" s="109"/>
      <c r="L38" s="115"/>
      <c r="M38" s="115"/>
      <c r="N38" s="109"/>
      <c r="O38" s="108"/>
      <c r="P38" s="109"/>
      <c r="Q38" s="109"/>
      <c r="R38" s="109"/>
      <c r="S38" s="109"/>
      <c r="T38" s="109"/>
      <c r="U38" s="109"/>
      <c r="V38" s="109"/>
      <c r="W38" s="109"/>
      <c r="X38" s="109"/>
      <c r="Y38" s="109"/>
      <c r="Z38" s="109"/>
      <c r="AA38" s="109"/>
      <c r="AB38" s="109"/>
      <c r="AC38" s="109"/>
      <c r="AD38" s="109"/>
    </row>
    <row r="39" spans="1:30" s="73" customFormat="1" ht="41.65" thickTop="1" thickBot="1">
      <c r="B39" s="122" t="s">
        <v>338</v>
      </c>
      <c r="C39" s="129"/>
      <c r="D39" s="129" t="s">
        <v>339</v>
      </c>
      <c r="E39" s="129"/>
      <c r="F39" s="272" t="s">
        <v>419</v>
      </c>
      <c r="G39" s="115" t="s">
        <v>6</v>
      </c>
      <c r="H39" s="171" t="s">
        <v>235</v>
      </c>
      <c r="I39" s="115"/>
      <c r="J39" s="118"/>
      <c r="K39" s="109"/>
      <c r="L39" s="115"/>
      <c r="M39" s="115"/>
      <c r="N39" s="109"/>
      <c r="O39" s="108"/>
      <c r="P39" s="109"/>
      <c r="Q39" s="109"/>
      <c r="R39" s="109"/>
      <c r="S39" s="109"/>
      <c r="T39" s="109"/>
      <c r="U39" s="109"/>
      <c r="V39" s="109"/>
      <c r="W39" s="109"/>
      <c r="X39" s="109"/>
      <c r="Y39" s="109"/>
      <c r="Z39" s="109"/>
      <c r="AA39" s="109"/>
      <c r="AB39" s="109"/>
      <c r="AC39" s="109"/>
      <c r="AD39" s="109"/>
    </row>
    <row r="40" spans="1:30" s="73" customFormat="1" ht="16.5" thickTop="1" thickBot="1">
      <c r="B40" s="363"/>
      <c r="C40" s="364"/>
      <c r="D40" s="364"/>
      <c r="E40" s="364"/>
      <c r="F40" s="364"/>
      <c r="G40" s="115"/>
      <c r="H40" s="115"/>
      <c r="I40" s="115"/>
      <c r="J40" s="115"/>
      <c r="K40" s="109"/>
      <c r="L40" s="115"/>
      <c r="M40" s="115"/>
      <c r="N40" s="109"/>
      <c r="O40" s="108"/>
      <c r="P40" s="109"/>
      <c r="Q40" s="109"/>
      <c r="R40" s="109"/>
      <c r="S40" s="109"/>
      <c r="T40" s="109"/>
      <c r="U40" s="109"/>
      <c r="V40" s="109"/>
      <c r="W40" s="109"/>
      <c r="X40" s="109"/>
      <c r="Y40" s="109"/>
      <c r="Z40" s="109"/>
      <c r="AA40" s="109"/>
      <c r="AB40" s="109"/>
      <c r="AC40" s="109"/>
      <c r="AD40" s="109"/>
    </row>
    <row r="41" spans="1:30" s="73" customFormat="1">
      <c r="B41" s="238"/>
      <c r="C41" s="239"/>
      <c r="D41" s="253"/>
      <c r="E41" s="253"/>
      <c r="F41" s="254"/>
      <c r="G41" s="255"/>
      <c r="H41" s="255"/>
      <c r="I41" s="255"/>
      <c r="J41" s="240"/>
      <c r="K41" s="241"/>
      <c r="L41" s="115"/>
      <c r="M41" s="115"/>
      <c r="N41" s="109"/>
      <c r="O41" s="108"/>
      <c r="P41" s="109"/>
      <c r="Q41" s="109"/>
      <c r="R41" s="109"/>
      <c r="S41" s="109"/>
      <c r="T41" s="109"/>
      <c r="U41" s="109"/>
      <c r="V41" s="109"/>
      <c r="W41" s="109"/>
      <c r="X41" s="109"/>
      <c r="Y41" s="109"/>
      <c r="Z41" s="109"/>
      <c r="AA41" s="109"/>
      <c r="AB41" s="109"/>
      <c r="AC41" s="109"/>
      <c r="AD41" s="109"/>
    </row>
    <row r="42" spans="1:30" s="73" customFormat="1" ht="13.9">
      <c r="B42" s="274" t="s">
        <v>420</v>
      </c>
      <c r="C42" s="116"/>
      <c r="D42" s="107"/>
      <c r="E42" s="107"/>
      <c r="F42" s="117"/>
      <c r="G42" s="115"/>
      <c r="H42" s="115"/>
      <c r="I42" s="115"/>
      <c r="J42" s="106"/>
      <c r="K42" s="244"/>
      <c r="L42" s="115"/>
      <c r="M42" s="115"/>
      <c r="N42" s="109"/>
      <c r="O42" s="108"/>
      <c r="P42" s="109"/>
      <c r="Q42" s="109"/>
      <c r="R42" s="109"/>
      <c r="S42" s="109"/>
      <c r="T42" s="109"/>
      <c r="U42" s="109"/>
      <c r="V42" s="109"/>
      <c r="W42" s="109"/>
      <c r="X42" s="109"/>
      <c r="Y42" s="109"/>
      <c r="Z42" s="109"/>
      <c r="AA42" s="109"/>
      <c r="AB42" s="109"/>
      <c r="AC42" s="109"/>
      <c r="AD42" s="109"/>
    </row>
    <row r="43" spans="1:30" s="73" customFormat="1" ht="12.75" thickBot="1">
      <c r="B43" s="242"/>
      <c r="C43" s="116"/>
      <c r="D43" s="107"/>
      <c r="E43" s="107"/>
      <c r="F43" s="117"/>
      <c r="G43" s="115"/>
      <c r="H43" s="115"/>
      <c r="I43" s="115"/>
      <c r="J43" s="106"/>
      <c r="K43" s="244"/>
      <c r="L43" s="115"/>
      <c r="M43" s="115"/>
      <c r="N43" s="109"/>
      <c r="O43" s="108"/>
      <c r="P43" s="109"/>
      <c r="Q43" s="109"/>
      <c r="R43" s="109"/>
      <c r="S43" s="109"/>
      <c r="T43" s="109"/>
      <c r="U43" s="109"/>
      <c r="V43" s="109"/>
      <c r="W43" s="109"/>
      <c r="X43" s="109"/>
      <c r="Y43" s="109"/>
      <c r="Z43" s="109"/>
      <c r="AA43" s="109"/>
      <c r="AB43" s="109"/>
      <c r="AC43" s="109"/>
      <c r="AD43" s="109"/>
    </row>
    <row r="44" spans="1:30" ht="27" thickTop="1" thickBot="1">
      <c r="A44" s="76"/>
      <c r="B44" s="334" t="s">
        <v>342</v>
      </c>
      <c r="C44" s="122"/>
      <c r="D44" s="129" t="s">
        <v>195</v>
      </c>
      <c r="E44" s="129"/>
      <c r="F44" s="122" t="s">
        <v>238</v>
      </c>
      <c r="G44" s="124" t="s">
        <v>6</v>
      </c>
      <c r="H44" s="171" t="s">
        <v>235</v>
      </c>
      <c r="I44" s="124"/>
      <c r="J44" s="118"/>
      <c r="K44" s="243"/>
      <c r="L44" s="109"/>
      <c r="M44" s="109"/>
      <c r="N44" s="113"/>
      <c r="O44" s="108"/>
      <c r="P44" s="109"/>
      <c r="Q44" s="109"/>
      <c r="R44" s="109"/>
      <c r="S44" s="109"/>
      <c r="T44" s="109"/>
      <c r="U44" s="109"/>
      <c r="V44" s="109"/>
      <c r="W44" s="109"/>
      <c r="X44" s="109"/>
      <c r="Y44" s="109"/>
      <c r="Z44" s="109"/>
      <c r="AA44" s="109"/>
      <c r="AB44" s="109"/>
      <c r="AC44" s="109"/>
      <c r="AD44" s="109"/>
    </row>
    <row r="45" spans="1:30" ht="12.75" thickTop="1">
      <c r="A45" s="76"/>
      <c r="B45" s="334"/>
      <c r="C45" s="122"/>
      <c r="D45" s="122"/>
      <c r="E45" s="122"/>
      <c r="F45" s="129"/>
      <c r="G45" s="124"/>
      <c r="H45" s="115"/>
      <c r="I45" s="124"/>
      <c r="J45" s="121"/>
      <c r="K45" s="243"/>
      <c r="L45" s="109"/>
      <c r="M45" s="109"/>
      <c r="N45" s="113"/>
      <c r="O45" s="108"/>
      <c r="P45" s="109"/>
      <c r="Q45" s="109"/>
      <c r="R45" s="109"/>
      <c r="S45" s="109"/>
      <c r="T45" s="109"/>
      <c r="U45" s="109"/>
      <c r="V45" s="109"/>
      <c r="W45" s="109"/>
      <c r="X45" s="109"/>
      <c r="Y45" s="109"/>
      <c r="Z45" s="109"/>
      <c r="AA45" s="109"/>
      <c r="AB45" s="109"/>
      <c r="AC45" s="109"/>
      <c r="AD45" s="109"/>
    </row>
    <row r="46" spans="1:30" ht="24.75">
      <c r="A46" s="76"/>
      <c r="B46" s="334" t="s">
        <v>239</v>
      </c>
      <c r="C46" s="117"/>
      <c r="D46" s="117" t="s">
        <v>240</v>
      </c>
      <c r="E46" s="117"/>
      <c r="F46" s="122" t="s">
        <v>241</v>
      </c>
      <c r="G46" s="124" t="s">
        <v>6</v>
      </c>
      <c r="H46" s="115" t="s">
        <v>5</v>
      </c>
      <c r="I46" s="115"/>
      <c r="J46" s="118"/>
      <c r="K46" s="243"/>
      <c r="L46" s="109"/>
      <c r="M46" s="109"/>
      <c r="N46" s="113"/>
      <c r="O46" s="108"/>
      <c r="P46" s="109"/>
      <c r="Q46" s="109"/>
      <c r="R46" s="109"/>
      <c r="S46" s="109"/>
      <c r="T46" s="109"/>
      <c r="U46" s="109"/>
      <c r="V46" s="109"/>
      <c r="W46" s="109"/>
      <c r="X46" s="109"/>
      <c r="Y46" s="109"/>
      <c r="Z46" s="109"/>
      <c r="AA46" s="109"/>
      <c r="AB46" s="109"/>
      <c r="AC46" s="109"/>
      <c r="AD46" s="109"/>
    </row>
    <row r="47" spans="1:30" s="73" customFormat="1">
      <c r="B47" s="335"/>
      <c r="C47" s="116"/>
      <c r="D47" s="107"/>
      <c r="E47" s="107"/>
      <c r="F47" s="117"/>
      <c r="G47" s="115"/>
      <c r="H47" s="115"/>
      <c r="I47" s="115"/>
      <c r="J47" s="106"/>
      <c r="K47" s="244"/>
      <c r="L47" s="115"/>
      <c r="M47" s="115"/>
      <c r="N47" s="109"/>
      <c r="O47" s="108"/>
      <c r="P47" s="109"/>
      <c r="Q47" s="109"/>
      <c r="R47" s="109"/>
      <c r="S47" s="109"/>
      <c r="T47" s="109"/>
      <c r="U47" s="109"/>
      <c r="V47" s="109"/>
      <c r="W47" s="109"/>
      <c r="X47" s="109"/>
      <c r="Y47" s="109"/>
      <c r="Z47" s="109"/>
      <c r="AA47" s="109"/>
      <c r="AB47" s="109"/>
      <c r="AC47" s="109"/>
      <c r="AD47" s="109"/>
    </row>
    <row r="48" spans="1:30" s="73" customFormat="1">
      <c r="B48" s="335" t="s">
        <v>268</v>
      </c>
      <c r="C48" s="116"/>
      <c r="D48" s="107"/>
      <c r="E48" s="107"/>
      <c r="F48" s="117" t="s">
        <v>269</v>
      </c>
      <c r="G48" s="115" t="s">
        <v>6</v>
      </c>
      <c r="H48" s="124" t="s">
        <v>95</v>
      </c>
      <c r="I48" s="124"/>
      <c r="J48" s="118"/>
      <c r="K48" s="244"/>
      <c r="L48" s="115"/>
      <c r="M48" s="115"/>
      <c r="N48" s="109"/>
      <c r="O48" s="108"/>
      <c r="P48" s="109"/>
      <c r="Q48" s="109"/>
      <c r="R48" s="109"/>
      <c r="S48" s="109"/>
      <c r="T48" s="109"/>
      <c r="U48" s="109"/>
      <c r="V48" s="109"/>
      <c r="W48" s="109"/>
      <c r="X48" s="109"/>
      <c r="Y48" s="109"/>
      <c r="Z48" s="109"/>
      <c r="AA48" s="109"/>
      <c r="AB48" s="109"/>
      <c r="AC48" s="109"/>
      <c r="AD48" s="109"/>
    </row>
    <row r="49" spans="1:122" s="73" customFormat="1" ht="12.75" thickBot="1">
      <c r="A49" s="76"/>
      <c r="B49" s="335"/>
      <c r="C49" s="116"/>
      <c r="D49" s="116"/>
      <c r="E49" s="116"/>
      <c r="F49" s="106"/>
      <c r="G49" s="106"/>
      <c r="H49" s="106"/>
      <c r="I49" s="106"/>
      <c r="J49" s="106"/>
      <c r="K49" s="244"/>
      <c r="L49" s="115"/>
      <c r="M49" s="115"/>
      <c r="N49" s="107"/>
      <c r="O49" s="108"/>
      <c r="P49" s="109"/>
      <c r="Q49" s="109"/>
      <c r="R49" s="109"/>
      <c r="S49" s="109"/>
      <c r="T49" s="109"/>
      <c r="U49" s="109"/>
      <c r="V49" s="109"/>
      <c r="W49" s="109"/>
      <c r="X49" s="109"/>
      <c r="Y49" s="109"/>
      <c r="Z49" s="109"/>
      <c r="AA49" s="109"/>
      <c r="AB49" s="109"/>
      <c r="AC49" s="109"/>
      <c r="AD49" s="109"/>
    </row>
    <row r="50" spans="1:122" s="73" customFormat="1" ht="16.149999999999999" thickBot="1">
      <c r="A50" s="76"/>
      <c r="B50" s="335" t="s">
        <v>234</v>
      </c>
      <c r="C50" s="116"/>
      <c r="D50" s="322" t="s">
        <v>39</v>
      </c>
      <c r="E50" s="253"/>
      <c r="F50" s="253" t="s">
        <v>381</v>
      </c>
      <c r="G50" s="255" t="s">
        <v>6</v>
      </c>
      <c r="H50" s="323" t="s">
        <v>235</v>
      </c>
      <c r="I50" s="324"/>
      <c r="J50" s="325"/>
      <c r="K50" s="243"/>
      <c r="L50" s="109"/>
      <c r="M50" s="109"/>
      <c r="N50" s="109"/>
      <c r="O50" s="108"/>
      <c r="P50" s="109"/>
      <c r="Q50" s="109"/>
      <c r="R50" s="109"/>
      <c r="S50" s="109"/>
      <c r="T50" s="109"/>
      <c r="U50" s="109"/>
      <c r="V50" s="109"/>
      <c r="W50" s="109"/>
      <c r="X50" s="109"/>
      <c r="Y50" s="109"/>
      <c r="Z50" s="109"/>
      <c r="AA50" s="109"/>
      <c r="AB50" s="109"/>
      <c r="AC50" s="109"/>
      <c r="AD50" s="109"/>
      <c r="DQ50" s="79"/>
      <c r="DR50" s="79"/>
    </row>
    <row r="51" spans="1:122" s="73" customFormat="1" ht="3" customHeight="1" thickTop="1">
      <c r="A51" s="76"/>
      <c r="B51" s="333"/>
      <c r="C51" s="119"/>
      <c r="D51" s="326"/>
      <c r="E51" s="107"/>
      <c r="F51" s="107"/>
      <c r="G51" s="115"/>
      <c r="H51" s="115"/>
      <c r="I51" s="115"/>
      <c r="J51" s="327"/>
      <c r="K51" s="244"/>
      <c r="L51" s="109"/>
      <c r="M51" s="109"/>
      <c r="N51" s="109"/>
      <c r="O51" s="108"/>
      <c r="P51" s="109"/>
      <c r="Q51" s="109"/>
      <c r="R51" s="109"/>
      <c r="S51" s="109"/>
      <c r="T51" s="109"/>
      <c r="U51" s="109"/>
      <c r="V51" s="109"/>
      <c r="W51" s="109"/>
      <c r="X51" s="109"/>
      <c r="Y51" s="109"/>
      <c r="Z51" s="109"/>
      <c r="AA51" s="109"/>
      <c r="AB51" s="109"/>
      <c r="AC51" s="109"/>
      <c r="AD51" s="109"/>
      <c r="DQ51" s="79"/>
      <c r="DR51" s="79"/>
    </row>
    <row r="52" spans="1:122" ht="43.5" customHeight="1">
      <c r="A52" s="76"/>
      <c r="B52" s="334"/>
      <c r="C52" s="122"/>
      <c r="D52" s="328"/>
      <c r="E52" s="117"/>
      <c r="F52" s="256" t="s">
        <v>382</v>
      </c>
      <c r="G52" s="124" t="s">
        <v>6</v>
      </c>
      <c r="H52" s="115" t="s">
        <v>243</v>
      </c>
      <c r="I52" s="124"/>
      <c r="J52" s="329"/>
      <c r="K52" s="243"/>
      <c r="L52" s="109"/>
      <c r="M52" s="109"/>
      <c r="N52" s="113"/>
      <c r="O52" s="108"/>
      <c r="P52" s="109"/>
      <c r="Q52" s="109"/>
      <c r="R52" s="109"/>
      <c r="S52" s="109"/>
      <c r="T52" s="109"/>
      <c r="U52" s="109"/>
      <c r="V52" s="109"/>
      <c r="W52" s="109"/>
      <c r="X52" s="109"/>
      <c r="Y52" s="109"/>
      <c r="Z52" s="109"/>
      <c r="AA52" s="109"/>
      <c r="AB52" s="109"/>
      <c r="AC52" s="109"/>
      <c r="AD52" s="109"/>
    </row>
    <row r="53" spans="1:122" s="73" customFormat="1" ht="3" customHeight="1">
      <c r="A53" s="76"/>
      <c r="B53" s="333"/>
      <c r="C53" s="119"/>
      <c r="D53" s="328"/>
      <c r="E53" s="117"/>
      <c r="F53" s="192"/>
      <c r="G53" s="115"/>
      <c r="H53" s="115"/>
      <c r="I53" s="115"/>
      <c r="J53" s="327"/>
      <c r="K53" s="244"/>
      <c r="L53" s="109"/>
      <c r="M53" s="109"/>
      <c r="N53" s="109"/>
      <c r="O53" s="108"/>
      <c r="P53" s="109"/>
      <c r="Q53" s="109"/>
      <c r="R53" s="109"/>
      <c r="S53" s="109"/>
      <c r="T53" s="109"/>
      <c r="U53" s="109"/>
      <c r="V53" s="109"/>
      <c r="W53" s="109"/>
      <c r="X53" s="109"/>
      <c r="Y53" s="109"/>
      <c r="Z53" s="109"/>
      <c r="AA53" s="109"/>
      <c r="AB53" s="109"/>
      <c r="AC53" s="109"/>
      <c r="AD53" s="109"/>
      <c r="DQ53" s="79"/>
      <c r="DR53" s="79"/>
    </row>
    <row r="54" spans="1:122" s="73" customFormat="1" ht="14.25" thickBot="1">
      <c r="A54" s="76"/>
      <c r="B54" s="333"/>
      <c r="C54" s="119"/>
      <c r="D54" s="330" t="s">
        <v>383</v>
      </c>
      <c r="E54" s="331"/>
      <c r="F54" s="247" t="s">
        <v>384</v>
      </c>
      <c r="G54" s="250" t="s">
        <v>8</v>
      </c>
      <c r="H54" s="250" t="s">
        <v>216</v>
      </c>
      <c r="I54" s="250"/>
      <c r="J54" s="332" t="str">
        <f>IF(AND(H50='Pick-lists &amp; Defaults'!B7,ISNUMBER(as_content),ISNUMBER(density),ISNUMBER(Purity)),as_content*density*Purity/10,IF(AND(H50='Pick-lists &amp; Defaults'!B8,ISNUMBER(as_content),ISNUMBER(Purity)),as_content*Purity/100,"??"))</f>
        <v>??</v>
      </c>
      <c r="K54" s="244"/>
      <c r="L54" s="109"/>
      <c r="M54" s="109"/>
      <c r="N54" s="109"/>
      <c r="O54" s="108"/>
      <c r="P54" s="109"/>
      <c r="Q54" s="109"/>
      <c r="R54" s="109"/>
      <c r="S54" s="109"/>
      <c r="T54" s="109"/>
      <c r="U54" s="109"/>
      <c r="V54" s="109"/>
      <c r="W54" s="109"/>
      <c r="X54" s="109"/>
      <c r="Y54" s="109"/>
      <c r="Z54" s="109"/>
      <c r="AA54" s="109"/>
      <c r="AB54" s="109"/>
      <c r="AC54" s="109"/>
      <c r="AD54" s="109"/>
      <c r="DQ54" s="79"/>
      <c r="DR54" s="79"/>
    </row>
    <row r="55" spans="1:122" s="73" customFormat="1">
      <c r="A55" s="76"/>
      <c r="B55" s="333"/>
      <c r="C55" s="119"/>
      <c r="D55" s="107"/>
      <c r="E55" s="107"/>
      <c r="F55" s="192"/>
      <c r="G55" s="115"/>
      <c r="H55" s="115"/>
      <c r="I55" s="115"/>
      <c r="J55" s="115"/>
      <c r="K55" s="244"/>
      <c r="L55" s="109"/>
      <c r="M55" s="109"/>
      <c r="N55" s="109"/>
      <c r="O55" s="108"/>
      <c r="P55" s="109"/>
      <c r="Q55" s="109"/>
      <c r="R55" s="109"/>
      <c r="S55" s="109"/>
      <c r="T55" s="109"/>
      <c r="U55" s="109"/>
      <c r="V55" s="109"/>
      <c r="W55" s="109"/>
      <c r="X55" s="109"/>
      <c r="Y55" s="109"/>
      <c r="Z55" s="109"/>
      <c r="AA55" s="109"/>
      <c r="AB55" s="109"/>
      <c r="AC55" s="109"/>
      <c r="AD55" s="109"/>
      <c r="DQ55" s="79"/>
      <c r="DR55" s="79"/>
    </row>
    <row r="56" spans="1:122" s="73" customFormat="1" ht="37.15">
      <c r="A56" s="76"/>
      <c r="B56" s="333" t="s">
        <v>341</v>
      </c>
      <c r="C56" s="119"/>
      <c r="D56" s="119" t="s">
        <v>387</v>
      </c>
      <c r="E56" s="107"/>
      <c r="F56" s="271" t="s">
        <v>352</v>
      </c>
      <c r="G56" s="115" t="s">
        <v>8</v>
      </c>
      <c r="H56" s="245" t="str">
        <f>INDEX('Pick-lists &amp; Defaults'!D267:D269,MATCH(H44,units_L,0))</f>
        <v>??</v>
      </c>
      <c r="I56" s="124"/>
      <c r="J56" s="245" t="str">
        <f>IFERROR(Qprod*Fdil*Fbioc,"??")</f>
        <v>??</v>
      </c>
      <c r="K56" s="244"/>
      <c r="L56" s="109"/>
      <c r="M56" s="109"/>
      <c r="N56" s="109"/>
      <c r="O56" s="108"/>
      <c r="P56" s="109"/>
      <c r="Q56" s="109"/>
      <c r="R56" s="109"/>
      <c r="S56" s="109"/>
      <c r="T56" s="109"/>
      <c r="U56" s="109"/>
      <c r="V56" s="109"/>
      <c r="W56" s="109"/>
      <c r="X56" s="109"/>
      <c r="Y56" s="109"/>
      <c r="Z56" s="109"/>
      <c r="AA56" s="109"/>
      <c r="AB56" s="109"/>
      <c r="AC56" s="109"/>
      <c r="AD56" s="109"/>
      <c r="DQ56" s="79"/>
      <c r="DR56" s="79"/>
    </row>
    <row r="57" spans="1:122" ht="12.75" thickBot="1">
      <c r="A57" s="76"/>
      <c r="B57" s="246"/>
      <c r="C57" s="247"/>
      <c r="D57" s="247"/>
      <c r="E57" s="247"/>
      <c r="F57" s="248"/>
      <c r="G57" s="249"/>
      <c r="H57" s="250"/>
      <c r="I57" s="250"/>
      <c r="J57" s="251"/>
      <c r="K57" s="252"/>
      <c r="L57" s="109"/>
      <c r="M57" s="109"/>
      <c r="N57" s="113"/>
      <c r="O57" s="108"/>
      <c r="P57" s="109"/>
      <c r="Q57" s="109"/>
      <c r="R57" s="109"/>
      <c r="S57" s="109"/>
      <c r="T57" s="109"/>
      <c r="U57" s="109"/>
      <c r="V57" s="109"/>
      <c r="W57" s="109"/>
      <c r="X57" s="109"/>
      <c r="Y57" s="109"/>
      <c r="Z57" s="109"/>
      <c r="AA57" s="109"/>
      <c r="AB57" s="109"/>
      <c r="AC57" s="109"/>
      <c r="AD57" s="109"/>
    </row>
    <row r="58" spans="1:122">
      <c r="A58" s="76"/>
      <c r="B58" s="226"/>
      <c r="C58" s="227"/>
      <c r="D58" s="227"/>
      <c r="E58" s="227"/>
      <c r="F58" s="226"/>
      <c r="G58" s="172"/>
      <c r="H58" s="115"/>
      <c r="I58" s="225"/>
      <c r="J58" s="121"/>
      <c r="K58" s="189"/>
      <c r="L58" s="109"/>
      <c r="M58" s="109"/>
      <c r="N58" s="113"/>
      <c r="O58" s="108"/>
      <c r="P58" s="109"/>
      <c r="Q58" s="109"/>
      <c r="R58" s="109"/>
      <c r="S58" s="109"/>
      <c r="T58" s="109"/>
      <c r="U58" s="109"/>
      <c r="V58" s="109"/>
      <c r="W58" s="109"/>
      <c r="X58" s="109"/>
      <c r="Y58" s="109"/>
      <c r="Z58" s="109"/>
      <c r="AA58" s="109"/>
      <c r="AB58" s="109"/>
      <c r="AC58" s="109"/>
      <c r="AD58" s="109"/>
    </row>
    <row r="59" spans="1:122" s="75" customFormat="1">
      <c r="A59" s="76"/>
      <c r="B59" s="116" t="s">
        <v>74</v>
      </c>
      <c r="C59" s="116"/>
      <c r="D59" s="107" t="s">
        <v>42</v>
      </c>
      <c r="E59" s="107"/>
      <c r="F59" s="117" t="s">
        <v>390</v>
      </c>
      <c r="G59" s="115" t="s">
        <v>13</v>
      </c>
      <c r="H59" s="115" t="s">
        <v>5</v>
      </c>
      <c r="I59" s="115"/>
      <c r="J59" s="115">
        <v>4</v>
      </c>
      <c r="K59" s="108"/>
      <c r="L59" s="108"/>
      <c r="M59" s="108"/>
      <c r="N59" s="108"/>
      <c r="O59" s="108"/>
      <c r="P59" s="109"/>
      <c r="Q59" s="109"/>
      <c r="R59" s="109"/>
      <c r="S59" s="109"/>
      <c r="T59" s="109"/>
      <c r="U59" s="109"/>
      <c r="V59" s="109"/>
      <c r="W59" s="109"/>
      <c r="X59" s="109"/>
      <c r="Y59" s="109"/>
      <c r="Z59" s="109"/>
      <c r="AA59" s="109"/>
      <c r="AB59" s="109"/>
      <c r="AC59" s="109"/>
      <c r="AD59" s="109"/>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9"/>
      <c r="DR59" s="79"/>
    </row>
    <row r="60" spans="1:122" s="75" customFormat="1" ht="3" customHeight="1">
      <c r="A60" s="76"/>
      <c r="B60" s="116"/>
      <c r="C60" s="116"/>
      <c r="D60" s="107"/>
      <c r="E60" s="107"/>
      <c r="F60" s="117"/>
      <c r="G60" s="115"/>
      <c r="H60" s="115"/>
      <c r="I60" s="115"/>
      <c r="J60" s="115"/>
      <c r="K60" s="108"/>
      <c r="L60" s="108"/>
      <c r="M60" s="108"/>
      <c r="N60" s="108"/>
      <c r="O60" s="108"/>
      <c r="P60" s="109"/>
      <c r="Q60" s="109"/>
      <c r="R60" s="109"/>
      <c r="S60" s="109"/>
      <c r="T60" s="109"/>
      <c r="U60" s="109"/>
      <c r="V60" s="109"/>
      <c r="W60" s="109"/>
      <c r="X60" s="109"/>
      <c r="Y60" s="109"/>
      <c r="Z60" s="109"/>
      <c r="AA60" s="109"/>
      <c r="AB60" s="109"/>
      <c r="AC60" s="109"/>
      <c r="AD60" s="109"/>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9"/>
      <c r="DR60" s="79"/>
    </row>
    <row r="61" spans="1:122" s="75" customFormat="1">
      <c r="A61" s="76"/>
      <c r="B61" s="116" t="s">
        <v>75</v>
      </c>
      <c r="C61" s="116"/>
      <c r="D61" s="107" t="s">
        <v>43</v>
      </c>
      <c r="E61" s="107"/>
      <c r="F61" s="117" t="s">
        <v>390</v>
      </c>
      <c r="G61" s="115" t="s">
        <v>13</v>
      </c>
      <c r="H61" s="115" t="s">
        <v>5</v>
      </c>
      <c r="I61" s="115"/>
      <c r="J61" s="115">
        <v>1</v>
      </c>
      <c r="K61" s="108"/>
      <c r="L61" s="108"/>
      <c r="M61" s="108"/>
      <c r="N61" s="108"/>
      <c r="O61" s="108"/>
      <c r="P61" s="109"/>
      <c r="Q61" s="109"/>
      <c r="R61" s="109"/>
      <c r="S61" s="109"/>
      <c r="T61" s="109"/>
      <c r="U61" s="109"/>
      <c r="V61" s="109"/>
      <c r="W61" s="109"/>
      <c r="X61" s="109"/>
      <c r="Y61" s="109"/>
      <c r="Z61" s="109"/>
      <c r="AA61" s="109"/>
      <c r="AB61" s="109"/>
      <c r="AC61" s="109"/>
      <c r="AD61" s="109"/>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9"/>
      <c r="DR61" s="79"/>
    </row>
    <row r="62" spans="1:122" s="75" customFormat="1" ht="5.0999999999999996" customHeight="1">
      <c r="A62" s="76"/>
      <c r="B62" s="116"/>
      <c r="C62" s="116"/>
      <c r="D62" s="107"/>
      <c r="E62" s="107"/>
      <c r="F62" s="117"/>
      <c r="G62" s="115"/>
      <c r="H62" s="115"/>
      <c r="I62" s="115"/>
      <c r="J62" s="115"/>
      <c r="K62" s="108"/>
      <c r="L62" s="108"/>
      <c r="M62" s="108"/>
      <c r="N62" s="108"/>
      <c r="O62" s="108"/>
      <c r="P62" s="109"/>
      <c r="Q62" s="109"/>
      <c r="R62" s="109"/>
      <c r="S62" s="109"/>
      <c r="T62" s="109"/>
      <c r="U62" s="109"/>
      <c r="V62" s="109"/>
      <c r="W62" s="109"/>
      <c r="X62" s="109"/>
      <c r="Y62" s="109"/>
      <c r="Z62" s="109"/>
      <c r="AA62" s="109"/>
      <c r="AB62" s="109"/>
      <c r="AC62" s="109"/>
      <c r="AD62" s="109"/>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9"/>
      <c r="DR62" s="79"/>
    </row>
    <row r="63" spans="1:122" s="75" customFormat="1">
      <c r="A63" s="76"/>
      <c r="B63" s="122" t="s">
        <v>127</v>
      </c>
      <c r="C63" s="122"/>
      <c r="D63" s="117" t="s">
        <v>126</v>
      </c>
      <c r="E63" s="117"/>
      <c r="F63" s="117" t="s">
        <v>393</v>
      </c>
      <c r="G63" s="124" t="s">
        <v>72</v>
      </c>
      <c r="H63" s="225" t="s">
        <v>5</v>
      </c>
      <c r="I63" s="124"/>
      <c r="J63" s="169">
        <f>10*Nlapp_arab</f>
        <v>10</v>
      </c>
      <c r="K63" s="108"/>
      <c r="L63" s="108"/>
      <c r="M63" s="108"/>
      <c r="N63" s="108"/>
      <c r="O63" s="108"/>
      <c r="P63" s="109"/>
      <c r="Q63" s="109"/>
      <c r="R63" s="109"/>
      <c r="S63" s="109"/>
      <c r="T63" s="109"/>
      <c r="U63" s="109"/>
      <c r="V63" s="109"/>
      <c r="W63" s="109"/>
      <c r="X63" s="109"/>
      <c r="Y63" s="109"/>
      <c r="Z63" s="109"/>
      <c r="AA63" s="109"/>
      <c r="AB63" s="109"/>
      <c r="AC63" s="109"/>
      <c r="AD63" s="109"/>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9"/>
      <c r="DR63" s="79"/>
    </row>
    <row r="64" spans="1:122" s="75" customFormat="1" ht="3" customHeight="1">
      <c r="A64" s="76"/>
      <c r="B64" s="122"/>
      <c r="C64" s="122"/>
      <c r="D64" s="117"/>
      <c r="E64" s="117"/>
      <c r="F64" s="256"/>
      <c r="G64" s="124"/>
      <c r="H64" s="115"/>
      <c r="I64" s="124"/>
      <c r="J64" s="186"/>
      <c r="K64" s="108"/>
      <c r="L64" s="108"/>
      <c r="M64" s="108"/>
      <c r="N64" s="108"/>
      <c r="O64" s="108"/>
      <c r="P64" s="109"/>
      <c r="Q64" s="109"/>
      <c r="R64" s="109"/>
      <c r="S64" s="109"/>
      <c r="T64" s="109"/>
      <c r="U64" s="109"/>
      <c r="V64" s="109"/>
      <c r="W64" s="109"/>
      <c r="X64" s="109"/>
      <c r="Y64" s="109"/>
      <c r="Z64" s="109"/>
      <c r="AA64" s="109"/>
      <c r="AB64" s="109"/>
      <c r="AC64" s="109"/>
      <c r="AD64" s="109"/>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9"/>
      <c r="DR64" s="79"/>
    </row>
    <row r="65" spans="1:126" s="75" customFormat="1" ht="43.5" customHeight="1">
      <c r="A65" s="76"/>
      <c r="B65" s="122" t="s">
        <v>317</v>
      </c>
      <c r="C65" s="122"/>
      <c r="D65" s="123" t="s">
        <v>157</v>
      </c>
      <c r="E65" s="256"/>
      <c r="F65" s="185"/>
      <c r="G65" s="115" t="s">
        <v>6</v>
      </c>
      <c r="H65" s="115" t="s">
        <v>76</v>
      </c>
      <c r="I65" s="115"/>
      <c r="J65" s="118"/>
      <c r="K65" s="108"/>
      <c r="L65" s="108"/>
      <c r="M65" s="108"/>
      <c r="N65" s="108"/>
      <c r="O65" s="108"/>
      <c r="P65" s="109"/>
      <c r="Q65" s="109"/>
      <c r="R65" s="109"/>
      <c r="S65" s="109"/>
      <c r="T65" s="109"/>
      <c r="U65" s="109"/>
      <c r="V65" s="109"/>
      <c r="W65" s="109"/>
      <c r="X65" s="109"/>
      <c r="Y65" s="109"/>
      <c r="Z65" s="109"/>
      <c r="AA65" s="109"/>
      <c r="AB65" s="109"/>
      <c r="AC65" s="109"/>
      <c r="AD65" s="109"/>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9"/>
      <c r="DR65" s="79"/>
    </row>
    <row r="66" spans="1:126" s="75" customFormat="1" ht="3" customHeight="1">
      <c r="A66" s="76"/>
      <c r="B66" s="122"/>
      <c r="C66" s="122"/>
      <c r="D66" s="117"/>
      <c r="E66" s="117"/>
      <c r="F66" s="117"/>
      <c r="G66" s="186"/>
      <c r="H66" s="115"/>
      <c r="I66" s="186"/>
      <c r="J66" s="186"/>
      <c r="K66" s="108"/>
      <c r="L66" s="108"/>
      <c r="M66" s="108"/>
      <c r="N66" s="108"/>
      <c r="O66" s="108"/>
      <c r="P66" s="109"/>
      <c r="Q66" s="109"/>
      <c r="R66" s="109"/>
      <c r="S66" s="109"/>
      <c r="T66" s="109"/>
      <c r="U66" s="109"/>
      <c r="V66" s="109"/>
      <c r="W66" s="109"/>
      <c r="X66" s="109"/>
      <c r="Y66" s="109"/>
      <c r="Z66" s="109"/>
      <c r="AA66" s="109"/>
      <c r="AB66" s="109"/>
      <c r="AC66" s="109"/>
      <c r="AD66" s="109"/>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9"/>
      <c r="DR66" s="79"/>
    </row>
    <row r="67" spans="1:126" s="75" customFormat="1">
      <c r="A67" s="76"/>
      <c r="B67" s="122" t="s">
        <v>228</v>
      </c>
      <c r="C67" s="122"/>
      <c r="D67" s="117" t="s">
        <v>73</v>
      </c>
      <c r="E67" s="117"/>
      <c r="F67" s="185"/>
      <c r="G67" s="124" t="s">
        <v>6</v>
      </c>
      <c r="H67" s="115" t="s">
        <v>10</v>
      </c>
      <c r="I67" s="124"/>
      <c r="J67" s="118"/>
      <c r="K67" s="108"/>
      <c r="L67" s="108"/>
      <c r="M67" s="108"/>
      <c r="N67" s="108"/>
      <c r="O67" s="108"/>
      <c r="P67" s="109"/>
      <c r="Q67" s="109"/>
      <c r="R67" s="109"/>
      <c r="S67" s="109"/>
      <c r="T67" s="109"/>
      <c r="U67" s="109"/>
      <c r="V67" s="109"/>
      <c r="W67" s="109"/>
      <c r="X67" s="109"/>
      <c r="Y67" s="109"/>
      <c r="Z67" s="109"/>
      <c r="AA67" s="109"/>
      <c r="AB67" s="109"/>
      <c r="AC67" s="109"/>
      <c r="AD67" s="109"/>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9"/>
      <c r="DR67" s="79"/>
    </row>
    <row r="68" spans="1:126" s="75" customFormat="1" ht="3" customHeight="1">
      <c r="A68" s="76"/>
      <c r="B68" s="122"/>
      <c r="C68" s="122"/>
      <c r="D68" s="117"/>
      <c r="E68" s="117"/>
      <c r="F68" s="256"/>
      <c r="G68" s="124"/>
      <c r="H68" s="124"/>
      <c r="I68" s="124"/>
      <c r="J68" s="186"/>
      <c r="K68" s="108"/>
      <c r="L68" s="108"/>
      <c r="M68" s="108"/>
      <c r="N68" s="108"/>
      <c r="O68" s="108"/>
      <c r="P68" s="109"/>
      <c r="Q68" s="109"/>
      <c r="R68" s="109"/>
      <c r="S68" s="109"/>
      <c r="T68" s="109"/>
      <c r="U68" s="109"/>
      <c r="V68" s="109"/>
      <c r="W68" s="109"/>
      <c r="X68" s="109"/>
      <c r="Y68" s="109"/>
      <c r="Z68" s="109"/>
      <c r="AA68" s="109"/>
      <c r="AB68" s="109"/>
      <c r="AC68" s="109"/>
      <c r="AD68" s="109"/>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9"/>
      <c r="DQ68" s="79"/>
    </row>
    <row r="69" spans="1:126" s="75" customFormat="1" ht="61.9">
      <c r="A69" s="76"/>
      <c r="B69" s="226" t="s">
        <v>416</v>
      </c>
      <c r="C69" s="226"/>
      <c r="D69" s="227" t="s">
        <v>417</v>
      </c>
      <c r="E69" s="117"/>
      <c r="F69" s="340" t="s">
        <v>418</v>
      </c>
      <c r="G69" s="172" t="s">
        <v>13</v>
      </c>
      <c r="H69" s="172" t="s">
        <v>10</v>
      </c>
      <c r="I69" s="172"/>
      <c r="J69" s="225">
        <v>212</v>
      </c>
      <c r="K69" s="108"/>
      <c r="L69" s="108"/>
      <c r="M69" s="108"/>
      <c r="N69" s="108"/>
      <c r="O69" s="108"/>
      <c r="P69" s="109"/>
      <c r="Q69" s="109"/>
      <c r="R69" s="109"/>
      <c r="S69" s="109"/>
      <c r="T69" s="109"/>
      <c r="U69" s="109"/>
      <c r="V69" s="109"/>
      <c r="W69" s="109"/>
      <c r="X69" s="109"/>
      <c r="Y69" s="109"/>
      <c r="Z69" s="109"/>
      <c r="AA69" s="109"/>
      <c r="AB69" s="109"/>
      <c r="AC69" s="109"/>
      <c r="AD69" s="109"/>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9"/>
      <c r="DV69" s="79"/>
    </row>
    <row r="70" spans="1:126" s="75" customFormat="1" ht="3" customHeight="1">
      <c r="A70" s="76"/>
      <c r="B70" s="122"/>
      <c r="C70" s="122"/>
      <c r="D70" s="117"/>
      <c r="E70" s="117"/>
      <c r="F70" s="256"/>
      <c r="G70" s="124"/>
      <c r="H70" s="124"/>
      <c r="I70" s="124"/>
      <c r="J70" s="186"/>
      <c r="K70" s="108"/>
      <c r="L70" s="108"/>
      <c r="M70" s="108"/>
      <c r="N70" s="108"/>
      <c r="O70" s="108"/>
      <c r="P70" s="109"/>
      <c r="Q70" s="109"/>
      <c r="R70" s="109"/>
      <c r="S70" s="109"/>
      <c r="T70" s="109"/>
      <c r="U70" s="109"/>
      <c r="V70" s="109"/>
      <c r="W70" s="109"/>
      <c r="X70" s="109"/>
      <c r="Y70" s="109"/>
      <c r="Z70" s="109"/>
      <c r="AA70" s="109"/>
      <c r="AB70" s="109"/>
      <c r="AC70" s="109"/>
      <c r="AD70" s="109"/>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9"/>
      <c r="DQ70" s="79"/>
    </row>
    <row r="71" spans="1:126" s="75" customFormat="1">
      <c r="A71" s="76"/>
      <c r="B71" s="122" t="s">
        <v>270</v>
      </c>
      <c r="C71" s="122"/>
      <c r="D71" s="117" t="s">
        <v>44</v>
      </c>
      <c r="E71" s="117"/>
      <c r="F71" s="117"/>
      <c r="G71" s="124" t="s">
        <v>13</v>
      </c>
      <c r="H71" s="115" t="s">
        <v>10</v>
      </c>
      <c r="I71" s="124"/>
      <c r="J71" s="172">
        <v>53</v>
      </c>
      <c r="K71" s="126"/>
      <c r="L71" s="108"/>
      <c r="M71" s="108"/>
      <c r="N71" s="108"/>
      <c r="O71" s="108"/>
      <c r="P71" s="109"/>
      <c r="Q71" s="109"/>
      <c r="R71" s="109"/>
      <c r="S71" s="109"/>
      <c r="T71" s="109"/>
      <c r="U71" s="109"/>
      <c r="V71" s="109"/>
      <c r="W71" s="109"/>
      <c r="X71" s="109"/>
      <c r="Y71" s="109"/>
      <c r="Z71" s="109"/>
      <c r="AA71" s="109"/>
      <c r="AB71" s="109"/>
      <c r="AC71" s="109"/>
      <c r="AD71" s="109"/>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9"/>
      <c r="DR71" s="79"/>
    </row>
    <row r="72" spans="1:126" s="75" customFormat="1" ht="3" customHeight="1">
      <c r="A72" s="76"/>
      <c r="B72" s="122"/>
      <c r="C72" s="122"/>
      <c r="D72" s="117"/>
      <c r="E72" s="117"/>
      <c r="F72" s="117"/>
      <c r="G72" s="124"/>
      <c r="H72" s="115"/>
      <c r="I72" s="124"/>
      <c r="J72" s="172"/>
      <c r="K72" s="126"/>
      <c r="L72" s="108"/>
      <c r="M72" s="108"/>
      <c r="N72" s="108"/>
      <c r="O72" s="108"/>
      <c r="P72" s="109"/>
      <c r="Q72" s="109"/>
      <c r="R72" s="109"/>
      <c r="S72" s="109"/>
      <c r="T72" s="109"/>
      <c r="U72" s="109"/>
      <c r="V72" s="109"/>
      <c r="W72" s="109"/>
      <c r="X72" s="109"/>
      <c r="Y72" s="109"/>
      <c r="Z72" s="109"/>
      <c r="AA72" s="109"/>
      <c r="AB72" s="109"/>
      <c r="AC72" s="109"/>
      <c r="AD72" s="109"/>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9"/>
      <c r="DR72" s="79"/>
    </row>
    <row r="73" spans="1:126" s="75" customFormat="1" ht="24.75">
      <c r="A73" s="76"/>
      <c r="B73" s="122" t="s">
        <v>189</v>
      </c>
      <c r="C73" s="122"/>
      <c r="D73" s="117" t="s">
        <v>190</v>
      </c>
      <c r="E73" s="117"/>
      <c r="F73" s="237"/>
      <c r="G73" s="124" t="s">
        <v>13</v>
      </c>
      <c r="H73" s="115" t="s">
        <v>10</v>
      </c>
      <c r="I73" s="124"/>
      <c r="J73" s="172">
        <v>365</v>
      </c>
      <c r="K73" s="126"/>
      <c r="L73" s="108"/>
      <c r="M73" s="108"/>
      <c r="N73" s="108"/>
      <c r="O73" s="108"/>
      <c r="P73" s="109"/>
      <c r="Q73" s="109"/>
      <c r="R73" s="109"/>
      <c r="S73" s="109"/>
      <c r="T73" s="109"/>
      <c r="U73" s="109"/>
      <c r="V73" s="109"/>
      <c r="W73" s="109"/>
      <c r="X73" s="109"/>
      <c r="Y73" s="109"/>
      <c r="Z73" s="109"/>
      <c r="AA73" s="109"/>
      <c r="AB73" s="109"/>
      <c r="AC73" s="109"/>
      <c r="AD73" s="109"/>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9"/>
      <c r="DR73" s="79"/>
    </row>
    <row r="74" spans="1:126" s="75" customFormat="1" ht="3" customHeight="1">
      <c r="A74" s="76"/>
      <c r="B74" s="122"/>
      <c r="C74" s="122"/>
      <c r="D74" s="117"/>
      <c r="E74" s="117"/>
      <c r="F74" s="117"/>
      <c r="G74" s="124"/>
      <c r="H74" s="115"/>
      <c r="I74" s="124"/>
      <c r="J74" s="124"/>
      <c r="K74" s="108"/>
      <c r="L74" s="108"/>
      <c r="M74" s="108"/>
      <c r="N74" s="108"/>
      <c r="O74" s="108"/>
      <c r="P74" s="109"/>
      <c r="Q74" s="109"/>
      <c r="R74" s="109"/>
      <c r="S74" s="109"/>
      <c r="T74" s="109"/>
      <c r="U74" s="109"/>
      <c r="V74" s="109"/>
      <c r="W74" s="109"/>
      <c r="X74" s="109"/>
      <c r="Y74" s="109"/>
      <c r="Z74" s="109"/>
      <c r="AA74" s="109"/>
      <c r="AB74" s="109"/>
      <c r="AC74" s="109"/>
      <c r="AD74" s="109"/>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9"/>
      <c r="DR74" s="79"/>
    </row>
    <row r="75" spans="1:126" s="75" customFormat="1" ht="17.25" customHeight="1">
      <c r="A75" s="76"/>
      <c r="B75" s="122" t="s">
        <v>83</v>
      </c>
      <c r="C75" s="122"/>
      <c r="D75" s="117" t="s">
        <v>206</v>
      </c>
      <c r="E75" s="117"/>
      <c r="F75" s="227" t="s">
        <v>379</v>
      </c>
      <c r="G75" s="115" t="s">
        <v>13</v>
      </c>
      <c r="H75" s="115" t="s">
        <v>133</v>
      </c>
      <c r="I75" s="115"/>
      <c r="J75" s="115">
        <v>1700</v>
      </c>
      <c r="K75" s="108"/>
      <c r="L75" s="108"/>
      <c r="M75" s="108"/>
      <c r="N75" s="108"/>
      <c r="O75" s="108"/>
      <c r="P75" s="109"/>
      <c r="Q75" s="109"/>
      <c r="R75" s="109"/>
      <c r="S75" s="109"/>
      <c r="T75" s="109"/>
      <c r="U75" s="109"/>
      <c r="V75" s="109"/>
      <c r="W75" s="109"/>
      <c r="X75" s="109"/>
      <c r="Y75" s="109"/>
      <c r="Z75" s="109"/>
      <c r="AA75" s="109"/>
      <c r="AB75" s="109"/>
      <c r="AC75" s="109"/>
      <c r="AD75" s="109"/>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9"/>
      <c r="DR75" s="79"/>
    </row>
    <row r="76" spans="1:126" s="75" customFormat="1" ht="3" customHeight="1">
      <c r="A76" s="76"/>
      <c r="B76" s="122"/>
      <c r="C76" s="122"/>
      <c r="D76" s="117"/>
      <c r="E76" s="117"/>
      <c r="F76" s="113"/>
      <c r="G76" s="115"/>
      <c r="H76" s="115"/>
      <c r="I76" s="115"/>
      <c r="J76" s="115"/>
      <c r="K76" s="108"/>
      <c r="L76" s="108"/>
      <c r="M76" s="108"/>
      <c r="N76" s="108"/>
      <c r="O76" s="108"/>
      <c r="P76" s="109"/>
      <c r="Q76" s="109"/>
      <c r="R76" s="109"/>
      <c r="S76" s="109"/>
      <c r="T76" s="109"/>
      <c r="U76" s="109"/>
      <c r="V76" s="109"/>
      <c r="W76" s="109"/>
      <c r="X76" s="109"/>
      <c r="Y76" s="109"/>
      <c r="Z76" s="109"/>
      <c r="AA76" s="109"/>
      <c r="AB76" s="109"/>
      <c r="AC76" s="109"/>
      <c r="AD76" s="109"/>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9"/>
      <c r="DR76" s="79"/>
    </row>
    <row r="77" spans="1:126" s="75" customFormat="1" ht="15.4">
      <c r="A77" s="76"/>
      <c r="B77" s="122" t="s">
        <v>203</v>
      </c>
      <c r="C77" s="122"/>
      <c r="D77" s="117" t="s">
        <v>207</v>
      </c>
      <c r="E77" s="117"/>
      <c r="F77" s="227" t="s">
        <v>379</v>
      </c>
      <c r="G77" s="115" t="s">
        <v>13</v>
      </c>
      <c r="H77" s="115" t="s">
        <v>133</v>
      </c>
      <c r="I77" s="115"/>
      <c r="J77" s="225">
        <v>1150</v>
      </c>
      <c r="K77" s="108"/>
      <c r="L77" s="108"/>
      <c r="M77" s="108"/>
      <c r="N77" s="108"/>
      <c r="O77" s="108"/>
      <c r="P77" s="109"/>
      <c r="Q77" s="109"/>
      <c r="R77" s="109"/>
      <c r="S77" s="109"/>
      <c r="T77" s="109"/>
      <c r="U77" s="109"/>
      <c r="V77" s="109"/>
      <c r="W77" s="109"/>
      <c r="X77" s="109"/>
      <c r="Y77" s="109"/>
      <c r="Z77" s="109"/>
      <c r="AA77" s="109"/>
      <c r="AB77" s="109"/>
      <c r="AC77" s="109"/>
      <c r="AD77" s="109"/>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9"/>
      <c r="DR77" s="79"/>
    </row>
    <row r="78" spans="1:126" s="75" customFormat="1" ht="3" customHeight="1">
      <c r="A78" s="76"/>
      <c r="B78" s="122"/>
      <c r="C78" s="122"/>
      <c r="D78" s="117"/>
      <c r="E78" s="117"/>
      <c r="F78" s="107"/>
      <c r="G78" s="115"/>
      <c r="H78" s="115"/>
      <c r="I78" s="115"/>
      <c r="J78" s="115"/>
      <c r="K78" s="108"/>
      <c r="L78" s="108"/>
      <c r="M78" s="108"/>
      <c r="N78" s="108"/>
      <c r="O78" s="108"/>
      <c r="P78" s="109"/>
      <c r="Q78" s="109"/>
      <c r="R78" s="109"/>
      <c r="S78" s="109"/>
      <c r="T78" s="109"/>
      <c r="U78" s="109"/>
      <c r="V78" s="109"/>
      <c r="W78" s="109"/>
      <c r="X78" s="109"/>
      <c r="Y78" s="109"/>
      <c r="Z78" s="109"/>
      <c r="AA78" s="109"/>
      <c r="AB78" s="109"/>
      <c r="AC78" s="109"/>
      <c r="AD78" s="109"/>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9"/>
      <c r="DR78" s="79"/>
    </row>
    <row r="79" spans="1:126" s="75" customFormat="1" ht="15.4">
      <c r="A79" s="76"/>
      <c r="B79" s="122" t="s">
        <v>87</v>
      </c>
      <c r="C79" s="122"/>
      <c r="D79" s="129" t="s">
        <v>208</v>
      </c>
      <c r="E79" s="129"/>
      <c r="F79" s="106" t="s">
        <v>271</v>
      </c>
      <c r="G79" s="115" t="s">
        <v>6</v>
      </c>
      <c r="H79" s="115" t="s">
        <v>210</v>
      </c>
      <c r="I79" s="115"/>
      <c r="J79" s="118"/>
      <c r="K79" s="108"/>
      <c r="L79" s="108"/>
      <c r="M79" s="108"/>
      <c r="N79" s="108"/>
      <c r="O79" s="108"/>
      <c r="P79" s="109"/>
      <c r="Q79" s="109"/>
      <c r="R79" s="109"/>
      <c r="S79" s="109"/>
      <c r="T79" s="109"/>
      <c r="U79" s="109"/>
      <c r="V79" s="109"/>
      <c r="W79" s="109"/>
      <c r="X79" s="109"/>
      <c r="Y79" s="109"/>
      <c r="Z79" s="109"/>
      <c r="AA79" s="109"/>
      <c r="AB79" s="109"/>
      <c r="AC79" s="109"/>
      <c r="AD79" s="109"/>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9"/>
      <c r="DR79" s="79"/>
    </row>
    <row r="80" spans="1:126" s="73" customFormat="1" ht="3" customHeight="1">
      <c r="A80" s="76"/>
      <c r="B80" s="122"/>
      <c r="C80" s="122"/>
      <c r="D80" s="129"/>
      <c r="E80" s="129"/>
      <c r="F80" s="106"/>
      <c r="G80" s="106"/>
      <c r="H80" s="106"/>
      <c r="I80" s="106"/>
      <c r="J80" s="106"/>
      <c r="K80" s="109"/>
      <c r="L80" s="109"/>
      <c r="M80" s="109"/>
      <c r="N80" s="109"/>
      <c r="O80" s="108"/>
      <c r="P80" s="109"/>
      <c r="Q80" s="109"/>
      <c r="R80" s="109"/>
      <c r="S80" s="109"/>
      <c r="T80" s="109"/>
      <c r="U80" s="109"/>
      <c r="V80" s="109"/>
      <c r="W80" s="109"/>
      <c r="X80" s="109"/>
      <c r="Y80" s="109"/>
      <c r="Z80" s="109"/>
      <c r="AA80" s="109"/>
      <c r="AB80" s="109"/>
      <c r="AC80" s="109"/>
      <c r="AD80" s="109"/>
      <c r="DQ80" s="79"/>
      <c r="DR80" s="79"/>
    </row>
    <row r="81" spans="1:122" s="73" customFormat="1" ht="13.9">
      <c r="A81" s="76"/>
      <c r="B81" s="122" t="s">
        <v>191</v>
      </c>
      <c r="C81" s="122"/>
      <c r="D81" s="129" t="s">
        <v>192</v>
      </c>
      <c r="E81" s="129"/>
      <c r="F81" s="106" t="s">
        <v>271</v>
      </c>
      <c r="G81" s="124" t="s">
        <v>6</v>
      </c>
      <c r="H81" s="124" t="s">
        <v>266</v>
      </c>
      <c r="I81" s="124"/>
      <c r="J81" s="118"/>
      <c r="K81" s="109"/>
      <c r="L81" s="109"/>
      <c r="M81" s="109"/>
      <c r="N81" s="109"/>
      <c r="O81" s="108"/>
      <c r="P81" s="109"/>
      <c r="Q81" s="109"/>
      <c r="R81" s="109"/>
      <c r="S81" s="109"/>
      <c r="T81" s="109"/>
      <c r="U81" s="109"/>
      <c r="V81" s="109"/>
      <c r="W81" s="109"/>
      <c r="X81" s="109"/>
      <c r="Y81" s="109"/>
      <c r="Z81" s="109"/>
      <c r="AA81" s="109"/>
      <c r="AB81" s="109"/>
      <c r="AC81" s="109"/>
      <c r="AD81" s="109"/>
      <c r="DQ81" s="79"/>
      <c r="DR81" s="79"/>
    </row>
    <row r="82" spans="1:122" s="73" customFormat="1" ht="3" customHeight="1">
      <c r="A82" s="76"/>
      <c r="B82" s="122"/>
      <c r="C82" s="122"/>
      <c r="D82" s="129"/>
      <c r="E82" s="129"/>
      <c r="F82" s="188"/>
      <c r="G82" s="125"/>
      <c r="H82" s="125"/>
      <c r="I82" s="125"/>
      <c r="J82" s="106"/>
      <c r="K82" s="109"/>
      <c r="L82" s="109"/>
      <c r="M82" s="109"/>
      <c r="N82" s="109"/>
      <c r="O82" s="108"/>
      <c r="P82" s="109"/>
      <c r="Q82" s="109"/>
      <c r="R82" s="109"/>
      <c r="S82" s="109"/>
      <c r="T82" s="109"/>
      <c r="U82" s="109"/>
      <c r="V82" s="109"/>
      <c r="W82" s="109"/>
      <c r="X82" s="109"/>
      <c r="Y82" s="109"/>
      <c r="Z82" s="109"/>
      <c r="AA82" s="109"/>
      <c r="AB82" s="109"/>
      <c r="AC82" s="109"/>
      <c r="AD82" s="109"/>
      <c r="DQ82" s="79"/>
      <c r="DR82" s="79"/>
    </row>
    <row r="83" spans="1:122" s="75" customFormat="1" ht="13.9">
      <c r="A83" s="97"/>
      <c r="B83" s="122" t="s">
        <v>202</v>
      </c>
      <c r="C83" s="122"/>
      <c r="D83" s="129" t="s">
        <v>201</v>
      </c>
      <c r="E83" s="129"/>
      <c r="F83" s="106" t="s">
        <v>271</v>
      </c>
      <c r="G83" s="124" t="s">
        <v>6</v>
      </c>
      <c r="H83" s="124" t="s">
        <v>210</v>
      </c>
      <c r="I83" s="124"/>
      <c r="J83" s="118"/>
      <c r="K83" s="108"/>
      <c r="L83" s="108"/>
      <c r="M83" s="108"/>
      <c r="N83" s="108"/>
      <c r="O83" s="108"/>
      <c r="P83" s="108"/>
      <c r="Q83" s="108"/>
      <c r="R83" s="108"/>
      <c r="S83" s="108"/>
      <c r="T83" s="108"/>
      <c r="U83" s="108"/>
      <c r="V83" s="108"/>
      <c r="W83" s="108"/>
      <c r="X83" s="108"/>
      <c r="Y83" s="108"/>
      <c r="Z83" s="108"/>
      <c r="AA83" s="108"/>
      <c r="AB83" s="108"/>
      <c r="AC83" s="108"/>
      <c r="AD83" s="108"/>
      <c r="DQ83" s="207"/>
      <c r="DR83" s="207"/>
    </row>
    <row r="84" spans="1:122" s="73" customFormat="1" ht="3" customHeight="1">
      <c r="A84" s="76"/>
      <c r="B84" s="122"/>
      <c r="C84" s="122"/>
      <c r="D84" s="129"/>
      <c r="E84" s="129"/>
      <c r="F84" s="106"/>
      <c r="G84" s="106"/>
      <c r="H84" s="106"/>
      <c r="I84" s="106"/>
      <c r="J84" s="106"/>
      <c r="K84" s="109"/>
      <c r="L84" s="109"/>
      <c r="M84" s="109"/>
      <c r="N84" s="109"/>
      <c r="O84" s="108"/>
      <c r="P84" s="109"/>
      <c r="Q84" s="109"/>
      <c r="R84" s="109"/>
      <c r="S84" s="109"/>
      <c r="T84" s="109"/>
      <c r="U84" s="109"/>
      <c r="V84" s="109"/>
      <c r="W84" s="109"/>
      <c r="X84" s="109"/>
      <c r="Y84" s="109"/>
      <c r="Z84" s="109"/>
      <c r="AA84" s="109"/>
      <c r="AB84" s="109"/>
      <c r="AC84" s="109"/>
      <c r="AD84" s="109"/>
      <c r="DQ84" s="79"/>
      <c r="DR84" s="79"/>
    </row>
    <row r="85" spans="1:122" s="73" customFormat="1" ht="13.9">
      <c r="A85" s="76"/>
      <c r="B85" s="122" t="s">
        <v>193</v>
      </c>
      <c r="C85" s="122"/>
      <c r="D85" s="129" t="s">
        <v>194</v>
      </c>
      <c r="E85" s="129"/>
      <c r="F85" s="129"/>
      <c r="G85" s="124" t="s">
        <v>13</v>
      </c>
      <c r="H85" s="124" t="s">
        <v>267</v>
      </c>
      <c r="I85" s="124"/>
      <c r="J85" s="115">
        <v>15</v>
      </c>
      <c r="K85" s="109"/>
      <c r="L85" s="109"/>
      <c r="M85" s="109"/>
      <c r="N85" s="109"/>
      <c r="O85" s="108"/>
      <c r="P85" s="109"/>
      <c r="Q85" s="109"/>
      <c r="R85" s="109"/>
      <c r="S85" s="109"/>
      <c r="T85" s="109"/>
      <c r="U85" s="109"/>
      <c r="V85" s="109"/>
      <c r="W85" s="109"/>
      <c r="X85" s="109"/>
      <c r="Y85" s="109"/>
      <c r="Z85" s="109"/>
      <c r="AA85" s="109"/>
      <c r="AB85" s="109"/>
      <c r="AC85" s="109"/>
      <c r="AD85" s="109"/>
      <c r="DQ85" s="79"/>
      <c r="DR85" s="79"/>
    </row>
    <row r="86" spans="1:122" s="73" customFormat="1" ht="3" customHeight="1">
      <c r="A86" s="76"/>
      <c r="B86" s="122"/>
      <c r="C86" s="122"/>
      <c r="D86" s="129"/>
      <c r="E86" s="129"/>
      <c r="F86" s="106"/>
      <c r="G86" s="106"/>
      <c r="H86" s="106"/>
      <c r="I86" s="106"/>
      <c r="J86" s="106"/>
      <c r="K86" s="109"/>
      <c r="L86" s="109"/>
      <c r="M86" s="109"/>
      <c r="N86" s="109"/>
      <c r="O86" s="108"/>
      <c r="P86" s="109"/>
      <c r="Q86" s="109"/>
      <c r="R86" s="109"/>
      <c r="S86" s="109"/>
      <c r="T86" s="109"/>
      <c r="U86" s="109"/>
      <c r="V86" s="109"/>
      <c r="W86" s="109"/>
      <c r="X86" s="109"/>
      <c r="Y86" s="109"/>
      <c r="Z86" s="109"/>
      <c r="AA86" s="109"/>
      <c r="AB86" s="109"/>
      <c r="AC86" s="109"/>
      <c r="AD86" s="109"/>
      <c r="DQ86" s="79"/>
      <c r="DR86" s="79"/>
    </row>
    <row r="87" spans="1:122" s="73" customFormat="1" ht="15.4">
      <c r="A87" s="76"/>
      <c r="B87" s="122" t="s">
        <v>94</v>
      </c>
      <c r="C87" s="122"/>
      <c r="D87" s="116" t="s">
        <v>93</v>
      </c>
      <c r="E87" s="116"/>
      <c r="F87" s="109" t="s">
        <v>394</v>
      </c>
      <c r="G87" s="225" t="s">
        <v>13</v>
      </c>
      <c r="H87" s="172" t="s">
        <v>5</v>
      </c>
      <c r="I87" s="172"/>
      <c r="J87" s="225">
        <v>10</v>
      </c>
      <c r="K87" s="109"/>
      <c r="L87" s="109"/>
      <c r="M87" s="109"/>
      <c r="N87" s="109"/>
      <c r="O87" s="108"/>
      <c r="P87" s="109"/>
      <c r="Q87" s="109"/>
      <c r="R87" s="109"/>
      <c r="S87" s="109"/>
      <c r="T87" s="109"/>
      <c r="U87" s="109"/>
      <c r="V87" s="109"/>
      <c r="W87" s="109"/>
      <c r="X87" s="109"/>
      <c r="Y87" s="109"/>
      <c r="Z87" s="109"/>
      <c r="AA87" s="109"/>
      <c r="AB87" s="109"/>
      <c r="AC87" s="109"/>
      <c r="AD87" s="109"/>
      <c r="DQ87" s="79"/>
      <c r="DR87" s="79"/>
    </row>
    <row r="88" spans="1:122" s="73" customFormat="1">
      <c r="A88" s="76"/>
      <c r="B88" s="122"/>
      <c r="C88" s="122"/>
      <c r="D88" s="116"/>
      <c r="E88" s="116"/>
      <c r="F88" s="106"/>
      <c r="G88" s="225"/>
      <c r="H88" s="172"/>
      <c r="I88" s="172"/>
      <c r="J88" s="225"/>
      <c r="K88" s="109"/>
      <c r="L88" s="109"/>
      <c r="M88" s="109"/>
      <c r="N88" s="109"/>
      <c r="O88" s="108"/>
      <c r="P88" s="109"/>
      <c r="Q88" s="109"/>
      <c r="R88" s="109"/>
      <c r="S88" s="109"/>
      <c r="T88" s="109"/>
      <c r="U88" s="109"/>
      <c r="V88" s="109"/>
      <c r="W88" s="109"/>
      <c r="X88" s="109"/>
      <c r="Y88" s="109"/>
      <c r="Z88" s="109"/>
      <c r="AA88" s="109"/>
      <c r="AB88" s="109"/>
      <c r="AC88" s="109"/>
      <c r="AD88" s="109"/>
      <c r="DQ88" s="79"/>
      <c r="DR88" s="79"/>
    </row>
    <row r="89" spans="1:122" s="73" customFormat="1">
      <c r="A89" s="76"/>
      <c r="B89" s="230" t="s">
        <v>244</v>
      </c>
      <c r="C89" s="122"/>
      <c r="D89" s="116"/>
      <c r="E89" s="116"/>
      <c r="F89" s="106"/>
      <c r="G89" s="225"/>
      <c r="H89" s="172"/>
      <c r="I89" s="172"/>
      <c r="J89" s="225"/>
      <c r="K89" s="109"/>
      <c r="L89" s="109"/>
      <c r="M89" s="109"/>
      <c r="N89" s="109"/>
      <c r="O89" s="108"/>
      <c r="P89" s="109"/>
      <c r="Q89" s="109"/>
      <c r="R89" s="109"/>
      <c r="S89" s="109"/>
      <c r="T89" s="109"/>
      <c r="U89" s="109"/>
      <c r="V89" s="109"/>
      <c r="W89" s="109"/>
      <c r="X89" s="109"/>
      <c r="Y89" s="109"/>
      <c r="Z89" s="109"/>
      <c r="AA89" s="109"/>
      <c r="AB89" s="109"/>
      <c r="AC89" s="109"/>
      <c r="AD89" s="109"/>
      <c r="DQ89" s="79"/>
      <c r="DR89" s="79"/>
    </row>
    <row r="90" spans="1:122" s="73" customFormat="1" ht="3" customHeight="1">
      <c r="A90" s="76"/>
      <c r="B90" s="122"/>
      <c r="C90" s="122"/>
      <c r="D90" s="116"/>
      <c r="E90" s="116"/>
      <c r="F90" s="106"/>
      <c r="G90" s="225"/>
      <c r="H90" s="172"/>
      <c r="I90" s="172"/>
      <c r="J90" s="225"/>
      <c r="K90" s="109"/>
      <c r="L90" s="109"/>
      <c r="M90" s="109"/>
      <c r="N90" s="109"/>
      <c r="O90" s="108"/>
      <c r="P90" s="109"/>
      <c r="Q90" s="109"/>
      <c r="R90" s="109"/>
      <c r="S90" s="109"/>
      <c r="T90" s="109"/>
      <c r="U90" s="109"/>
      <c r="V90" s="109"/>
      <c r="W90" s="109"/>
      <c r="X90" s="109"/>
      <c r="Y90" s="109"/>
      <c r="Z90" s="109"/>
      <c r="AA90" s="109"/>
      <c r="AB90" s="109"/>
      <c r="AC90" s="109"/>
      <c r="AD90" s="109"/>
      <c r="DQ90" s="79"/>
      <c r="DR90" s="79"/>
    </row>
    <row r="91" spans="1:122" s="75" customFormat="1" ht="15.4">
      <c r="A91" s="76"/>
      <c r="B91" s="231" t="s">
        <v>81</v>
      </c>
      <c r="C91" s="122"/>
      <c r="D91" s="117" t="s">
        <v>204</v>
      </c>
      <c r="E91" s="117"/>
      <c r="F91" s="117" t="s">
        <v>390</v>
      </c>
      <c r="G91" s="115" t="s">
        <v>13</v>
      </c>
      <c r="H91" s="115" t="s">
        <v>49</v>
      </c>
      <c r="I91" s="115"/>
      <c r="J91" s="115">
        <v>0.05</v>
      </c>
      <c r="K91" s="108"/>
      <c r="L91" s="108"/>
      <c r="M91" s="108"/>
      <c r="N91" s="108"/>
      <c r="O91" s="108"/>
      <c r="P91" s="109"/>
      <c r="Q91" s="109"/>
      <c r="R91" s="109"/>
      <c r="S91" s="109"/>
      <c r="T91" s="109"/>
      <c r="U91" s="109"/>
      <c r="V91" s="109"/>
      <c r="W91" s="109"/>
      <c r="X91" s="109"/>
      <c r="Y91" s="109"/>
      <c r="Z91" s="109"/>
      <c r="AA91" s="109"/>
      <c r="AB91" s="109"/>
      <c r="AC91" s="109"/>
      <c r="AD91" s="109"/>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9"/>
      <c r="DR91" s="79"/>
    </row>
    <row r="92" spans="1:122" s="73" customFormat="1" ht="3" customHeight="1">
      <c r="A92" s="76"/>
      <c r="B92" s="231"/>
      <c r="C92" s="122"/>
      <c r="D92" s="116"/>
      <c r="E92" s="116"/>
      <c r="F92" s="106"/>
      <c r="G92" s="115"/>
      <c r="H92" s="124"/>
      <c r="I92" s="124"/>
      <c r="J92" s="109"/>
      <c r="K92" s="109"/>
      <c r="L92" s="109"/>
      <c r="M92" s="109"/>
      <c r="N92" s="109"/>
      <c r="O92" s="108"/>
      <c r="P92" s="109"/>
      <c r="Q92" s="109"/>
      <c r="R92" s="109"/>
      <c r="S92" s="109"/>
      <c r="T92" s="109"/>
      <c r="U92" s="109"/>
      <c r="V92" s="109"/>
      <c r="W92" s="109"/>
      <c r="X92" s="109"/>
      <c r="Y92" s="109"/>
      <c r="Z92" s="109"/>
      <c r="AA92" s="109"/>
      <c r="AB92" s="109"/>
      <c r="AC92" s="109"/>
      <c r="AD92" s="109"/>
      <c r="DQ92" s="79"/>
      <c r="DR92" s="79"/>
    </row>
    <row r="93" spans="1:122" s="73" customFormat="1" ht="24.75">
      <c r="A93" s="76"/>
      <c r="B93" s="231" t="s">
        <v>363</v>
      </c>
      <c r="C93" s="122"/>
      <c r="D93" s="122" t="s">
        <v>371</v>
      </c>
      <c r="E93" s="122"/>
      <c r="F93" s="226" t="s">
        <v>331</v>
      </c>
      <c r="G93" s="124" t="s">
        <v>6</v>
      </c>
      <c r="H93" s="124" t="s">
        <v>10</v>
      </c>
      <c r="I93" s="124"/>
      <c r="J93" s="228"/>
      <c r="K93" s="109"/>
      <c r="L93" s="109"/>
      <c r="M93" s="109"/>
      <c r="N93" s="109"/>
      <c r="O93" s="108"/>
      <c r="P93" s="109"/>
      <c r="Q93" s="109"/>
      <c r="R93" s="109"/>
      <c r="S93" s="109"/>
      <c r="T93" s="109"/>
      <c r="U93" s="109"/>
      <c r="V93" s="109"/>
      <c r="W93" s="109"/>
      <c r="X93" s="109"/>
      <c r="Y93" s="109"/>
      <c r="Z93" s="109"/>
      <c r="AA93" s="109"/>
      <c r="AB93" s="109"/>
      <c r="AC93" s="109"/>
      <c r="AD93" s="109"/>
      <c r="DQ93" s="79"/>
      <c r="DR93" s="79"/>
    </row>
    <row r="94" spans="1:122" s="73" customFormat="1" ht="3" customHeight="1">
      <c r="A94" s="76"/>
      <c r="B94" s="231"/>
      <c r="C94" s="122"/>
      <c r="D94" s="122"/>
      <c r="E94" s="122"/>
      <c r="F94" s="106"/>
      <c r="G94" s="124"/>
      <c r="H94" s="124"/>
      <c r="I94" s="124"/>
      <c r="J94" s="109"/>
      <c r="K94" s="109"/>
      <c r="L94" s="109"/>
      <c r="M94" s="109"/>
      <c r="N94" s="109"/>
      <c r="O94" s="108"/>
      <c r="P94" s="109"/>
      <c r="Q94" s="109"/>
      <c r="R94" s="109"/>
      <c r="S94" s="109"/>
      <c r="T94" s="109"/>
      <c r="U94" s="109"/>
      <c r="V94" s="109"/>
      <c r="W94" s="109"/>
      <c r="X94" s="109"/>
      <c r="Y94" s="109"/>
      <c r="Z94" s="109"/>
      <c r="AA94" s="109"/>
      <c r="AB94" s="109"/>
      <c r="AC94" s="109"/>
      <c r="AD94" s="109"/>
      <c r="DQ94" s="79"/>
      <c r="DR94" s="79"/>
    </row>
    <row r="95" spans="1:122" s="73" customFormat="1" ht="24.75">
      <c r="A95" s="76"/>
      <c r="B95" s="231" t="s">
        <v>246</v>
      </c>
      <c r="C95" s="122"/>
      <c r="D95" s="122" t="s">
        <v>249</v>
      </c>
      <c r="E95" s="122"/>
      <c r="F95" s="106"/>
      <c r="G95" s="124" t="s">
        <v>6</v>
      </c>
      <c r="H95" s="124" t="s">
        <v>100</v>
      </c>
      <c r="I95" s="124"/>
      <c r="J95" s="228"/>
      <c r="K95" s="109"/>
      <c r="L95" s="109"/>
      <c r="M95" s="109"/>
      <c r="N95" s="109"/>
      <c r="O95" s="108"/>
      <c r="P95" s="109"/>
      <c r="Q95" s="109"/>
      <c r="R95" s="109"/>
      <c r="S95" s="109"/>
      <c r="T95" s="109"/>
      <c r="U95" s="109"/>
      <c r="V95" s="109"/>
      <c r="W95" s="109"/>
      <c r="X95" s="109"/>
      <c r="Y95" s="109"/>
      <c r="Z95" s="109"/>
      <c r="AA95" s="109"/>
      <c r="AB95" s="109"/>
      <c r="AC95" s="109"/>
      <c r="AD95" s="109"/>
      <c r="DQ95" s="79"/>
      <c r="DR95" s="79"/>
    </row>
    <row r="96" spans="1:122" s="73" customFormat="1" ht="3" customHeight="1">
      <c r="A96" s="76"/>
      <c r="B96" s="231"/>
      <c r="C96" s="122"/>
      <c r="D96" s="122"/>
      <c r="E96" s="122"/>
      <c r="F96" s="106"/>
      <c r="G96" s="124"/>
      <c r="H96" s="124"/>
      <c r="I96" s="124"/>
      <c r="J96" s="109"/>
      <c r="K96" s="109"/>
      <c r="L96" s="109"/>
      <c r="M96" s="109"/>
      <c r="N96" s="109"/>
      <c r="O96" s="108"/>
      <c r="P96" s="109"/>
      <c r="Q96" s="109"/>
      <c r="R96" s="109"/>
      <c r="S96" s="109"/>
      <c r="T96" s="109"/>
      <c r="U96" s="109"/>
      <c r="V96" s="109"/>
      <c r="W96" s="109"/>
      <c r="X96" s="109"/>
      <c r="Y96" s="109"/>
      <c r="Z96" s="109"/>
      <c r="AA96" s="109"/>
      <c r="AB96" s="109"/>
      <c r="AC96" s="109"/>
      <c r="AD96" s="109"/>
      <c r="DQ96" s="79"/>
      <c r="DR96" s="79"/>
    </row>
    <row r="97" spans="1:122" s="73" customFormat="1" ht="24.75">
      <c r="A97" s="76"/>
      <c r="B97" s="231" t="s">
        <v>247</v>
      </c>
      <c r="C97" s="122"/>
      <c r="D97" s="122" t="s">
        <v>250</v>
      </c>
      <c r="E97" s="122"/>
      <c r="F97" s="106"/>
      <c r="G97" s="124" t="s">
        <v>6</v>
      </c>
      <c r="H97" s="124" t="s">
        <v>100</v>
      </c>
      <c r="I97" s="124"/>
      <c r="J97" s="228"/>
      <c r="K97" s="109"/>
      <c r="L97" s="109"/>
      <c r="M97" s="109"/>
      <c r="N97" s="109"/>
      <c r="O97" s="108"/>
      <c r="P97" s="109"/>
      <c r="Q97" s="109"/>
      <c r="R97" s="109"/>
      <c r="S97" s="109"/>
      <c r="T97" s="109"/>
      <c r="U97" s="109"/>
      <c r="V97" s="109"/>
      <c r="W97" s="109"/>
      <c r="X97" s="109"/>
      <c r="Y97" s="109"/>
      <c r="Z97" s="109"/>
      <c r="AA97" s="109"/>
      <c r="AB97" s="109"/>
      <c r="AC97" s="109"/>
      <c r="AD97" s="109"/>
      <c r="DQ97" s="79"/>
      <c r="DR97" s="79"/>
    </row>
    <row r="98" spans="1:122" s="73" customFormat="1" ht="3" customHeight="1">
      <c r="A98" s="76"/>
      <c r="B98" s="231"/>
      <c r="C98" s="122"/>
      <c r="D98" s="129"/>
      <c r="E98" s="129"/>
      <c r="F98" s="106"/>
      <c r="G98" s="124"/>
      <c r="H98" s="124"/>
      <c r="I98" s="115"/>
      <c r="J98" s="106"/>
      <c r="K98" s="109"/>
      <c r="L98" s="109"/>
      <c r="M98" s="109"/>
      <c r="N98" s="109"/>
      <c r="O98" s="108"/>
      <c r="P98" s="109"/>
      <c r="Q98" s="109"/>
      <c r="R98" s="109"/>
      <c r="S98" s="109"/>
      <c r="T98" s="109"/>
      <c r="U98" s="109"/>
      <c r="V98" s="109"/>
      <c r="W98" s="109"/>
      <c r="X98" s="109"/>
      <c r="Y98" s="109"/>
      <c r="Z98" s="109"/>
      <c r="AA98" s="109"/>
      <c r="AB98" s="109"/>
      <c r="AC98" s="109"/>
      <c r="AD98" s="109"/>
      <c r="DQ98" s="79"/>
      <c r="DR98" s="79"/>
    </row>
    <row r="99" spans="1:122" s="73" customFormat="1" ht="24.75">
      <c r="A99" s="76"/>
      <c r="B99" s="231" t="s">
        <v>248</v>
      </c>
      <c r="C99" s="122"/>
      <c r="D99" s="122" t="s">
        <v>251</v>
      </c>
      <c r="E99" s="122"/>
      <c r="F99" s="106" t="s">
        <v>254</v>
      </c>
      <c r="G99" s="124" t="s">
        <v>8</v>
      </c>
      <c r="H99" s="124" t="s">
        <v>100</v>
      </c>
      <c r="I99" s="124"/>
      <c r="J99" s="170" t="str">
        <f>IF(ISNUMBER(DT50bio_soil_gr), IF(DT50bio_soil_gr=0,0,LN(2)/DT50bio_soil_gr),"??")</f>
        <v>??</v>
      </c>
      <c r="K99" s="189"/>
      <c r="L99" s="109"/>
      <c r="M99" s="109"/>
      <c r="N99" s="109"/>
      <c r="O99" s="108"/>
      <c r="P99" s="109"/>
      <c r="Q99" s="109"/>
      <c r="R99" s="109"/>
      <c r="S99" s="109"/>
      <c r="T99" s="109"/>
      <c r="U99" s="109"/>
      <c r="V99" s="109"/>
      <c r="W99" s="109"/>
      <c r="X99" s="109"/>
      <c r="Y99" s="109"/>
      <c r="Z99" s="109"/>
      <c r="AA99" s="109"/>
      <c r="AB99" s="109"/>
      <c r="AC99" s="109"/>
      <c r="AD99" s="109"/>
      <c r="DQ99" s="79"/>
      <c r="DR99" s="79"/>
    </row>
    <row r="100" spans="1:122" s="73" customFormat="1" ht="3" customHeight="1">
      <c r="A100" s="76"/>
      <c r="B100" s="231"/>
      <c r="C100" s="122"/>
      <c r="D100" s="122"/>
      <c r="E100" s="122"/>
      <c r="F100" s="106"/>
      <c r="G100" s="124"/>
      <c r="H100" s="124"/>
      <c r="I100" s="124"/>
      <c r="J100" s="128"/>
      <c r="K100" s="109"/>
      <c r="L100" s="109"/>
      <c r="M100" s="109"/>
      <c r="N100" s="109"/>
      <c r="O100" s="108"/>
      <c r="P100" s="109"/>
      <c r="Q100" s="109"/>
      <c r="R100" s="109"/>
      <c r="S100" s="109"/>
      <c r="T100" s="109"/>
      <c r="U100" s="109"/>
      <c r="V100" s="109"/>
      <c r="W100" s="109"/>
      <c r="X100" s="109"/>
      <c r="Y100" s="109"/>
      <c r="Z100" s="109"/>
      <c r="AA100" s="109"/>
      <c r="AB100" s="109"/>
      <c r="AC100" s="109"/>
      <c r="AD100" s="109"/>
      <c r="DQ100" s="79"/>
      <c r="DR100" s="79"/>
    </row>
    <row r="101" spans="1:122" ht="13.9">
      <c r="B101" s="231" t="s">
        <v>253</v>
      </c>
      <c r="C101" s="122"/>
      <c r="D101" s="117" t="s">
        <v>252</v>
      </c>
      <c r="E101" s="117"/>
      <c r="F101" s="106" t="s">
        <v>332</v>
      </c>
      <c r="G101" s="124" t="s">
        <v>8</v>
      </c>
      <c r="H101" s="124" t="s">
        <v>100</v>
      </c>
      <c r="I101" s="124"/>
      <c r="J101" s="170" t="str">
        <f>IF(AND(ISNUMBER(kvolat_gr),ISNUMBER(kleach_gr),ISNUMBER(kdeg_gr)),kvolat_gr+kleach_gr+kdeg_gr,"??")</f>
        <v>??</v>
      </c>
      <c r="K101" s="109"/>
      <c r="L101" s="109"/>
      <c r="M101" s="109"/>
      <c r="N101" s="109"/>
      <c r="O101" s="108"/>
      <c r="P101" s="109"/>
      <c r="Q101" s="109"/>
      <c r="R101" s="109"/>
      <c r="S101" s="109"/>
      <c r="T101" s="109"/>
      <c r="U101" s="109"/>
      <c r="V101" s="109"/>
      <c r="W101" s="109"/>
      <c r="X101" s="109"/>
      <c r="Y101" s="109"/>
      <c r="Z101" s="109"/>
      <c r="AA101" s="109"/>
      <c r="AB101" s="109"/>
      <c r="AC101" s="109"/>
      <c r="AD101" s="109"/>
    </row>
    <row r="102" spans="1:122" ht="3" customHeight="1">
      <c r="B102" s="231"/>
      <c r="C102" s="122"/>
      <c r="D102" s="117"/>
      <c r="E102" s="117"/>
      <c r="F102" s="106"/>
      <c r="G102" s="124"/>
      <c r="H102" s="124"/>
      <c r="I102" s="124"/>
      <c r="J102" s="128"/>
      <c r="K102" s="109"/>
      <c r="L102" s="109"/>
      <c r="M102" s="109"/>
      <c r="N102" s="109"/>
      <c r="O102" s="108"/>
      <c r="P102" s="109"/>
      <c r="Q102" s="109"/>
      <c r="R102" s="109"/>
      <c r="S102" s="109"/>
      <c r="T102" s="109"/>
      <c r="U102" s="109"/>
      <c r="V102" s="109"/>
      <c r="W102" s="109"/>
      <c r="X102" s="109"/>
      <c r="Y102" s="109"/>
      <c r="Z102" s="109"/>
      <c r="AA102" s="109"/>
      <c r="AB102" s="109"/>
      <c r="AC102" s="109"/>
      <c r="AD102" s="109"/>
    </row>
    <row r="103" spans="1:122" s="75" customFormat="1" ht="15.4">
      <c r="A103" s="76"/>
      <c r="B103" s="231" t="s">
        <v>79</v>
      </c>
      <c r="C103" s="122"/>
      <c r="D103" s="117" t="s">
        <v>372</v>
      </c>
      <c r="E103" s="117"/>
      <c r="F103" s="117" t="s">
        <v>395</v>
      </c>
      <c r="G103" s="124" t="s">
        <v>13</v>
      </c>
      <c r="H103" s="124" t="s">
        <v>78</v>
      </c>
      <c r="I103" s="124"/>
      <c r="J103" s="124">
        <v>170</v>
      </c>
      <c r="K103" s="108"/>
      <c r="L103" s="108"/>
      <c r="M103" s="108"/>
      <c r="N103" s="108"/>
      <c r="O103" s="108"/>
      <c r="P103" s="109"/>
      <c r="Q103" s="109"/>
      <c r="R103" s="109"/>
      <c r="S103" s="109"/>
      <c r="T103" s="109"/>
      <c r="U103" s="109"/>
      <c r="V103" s="109"/>
      <c r="W103" s="109"/>
      <c r="X103" s="109"/>
      <c r="Y103" s="109"/>
      <c r="Z103" s="109"/>
      <c r="AA103" s="109"/>
      <c r="AB103" s="109"/>
      <c r="AC103" s="109"/>
      <c r="AD103" s="109"/>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9"/>
      <c r="DR103" s="79"/>
    </row>
    <row r="104" spans="1:122" s="75" customFormat="1">
      <c r="A104" s="76"/>
      <c r="B104" s="122"/>
      <c r="C104" s="122"/>
      <c r="D104" s="117"/>
      <c r="E104" s="117"/>
      <c r="F104" s="117"/>
      <c r="G104" s="124"/>
      <c r="H104" s="124"/>
      <c r="I104" s="124"/>
      <c r="J104" s="124"/>
      <c r="K104" s="108"/>
      <c r="L104" s="108"/>
      <c r="M104" s="108"/>
      <c r="N104" s="108"/>
      <c r="O104" s="108"/>
      <c r="P104" s="109"/>
      <c r="Q104" s="109"/>
      <c r="R104" s="109"/>
      <c r="S104" s="109"/>
      <c r="T104" s="109"/>
      <c r="U104" s="109"/>
      <c r="V104" s="109"/>
      <c r="W104" s="109"/>
      <c r="X104" s="109"/>
      <c r="Y104" s="109"/>
      <c r="Z104" s="109"/>
      <c r="AA104" s="109"/>
      <c r="AB104" s="109"/>
      <c r="AC104" s="109"/>
      <c r="AD104" s="109"/>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9"/>
      <c r="DR104" s="79"/>
    </row>
    <row r="105" spans="1:122" s="75" customFormat="1">
      <c r="A105" s="76"/>
      <c r="B105" s="230" t="s">
        <v>255</v>
      </c>
      <c r="C105" s="122"/>
      <c r="D105" s="117"/>
      <c r="E105" s="117"/>
      <c r="F105" s="107"/>
      <c r="G105" s="124"/>
      <c r="H105" s="124"/>
      <c r="I105" s="124"/>
      <c r="J105" s="124"/>
      <c r="K105" s="108"/>
      <c r="L105" s="108"/>
      <c r="M105" s="108"/>
      <c r="N105" s="108"/>
      <c r="O105" s="108"/>
      <c r="P105" s="109"/>
      <c r="Q105" s="109"/>
      <c r="R105" s="109"/>
      <c r="S105" s="109"/>
      <c r="T105" s="109"/>
      <c r="U105" s="109"/>
      <c r="V105" s="109"/>
      <c r="W105" s="109"/>
      <c r="X105" s="109"/>
      <c r="Y105" s="109"/>
      <c r="Z105" s="109"/>
      <c r="AA105" s="109"/>
      <c r="AB105" s="109"/>
      <c r="AC105" s="109"/>
      <c r="AD105" s="109"/>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9"/>
      <c r="DR105" s="79"/>
    </row>
    <row r="106" spans="1:122" s="75" customFormat="1" ht="3" customHeight="1">
      <c r="A106" s="76"/>
      <c r="B106" s="122"/>
      <c r="C106" s="122"/>
      <c r="D106" s="117"/>
      <c r="E106" s="117"/>
      <c r="F106" s="107"/>
      <c r="G106" s="124"/>
      <c r="H106" s="124"/>
      <c r="I106" s="124"/>
      <c r="J106" s="124"/>
      <c r="K106" s="108"/>
      <c r="L106" s="108"/>
      <c r="M106" s="108"/>
      <c r="N106" s="108"/>
      <c r="O106" s="108"/>
      <c r="P106" s="109"/>
      <c r="Q106" s="109"/>
      <c r="R106" s="109"/>
      <c r="S106" s="109"/>
      <c r="T106" s="109"/>
      <c r="U106" s="109"/>
      <c r="V106" s="109"/>
      <c r="W106" s="109"/>
      <c r="X106" s="109"/>
      <c r="Y106" s="109"/>
      <c r="Z106" s="109"/>
      <c r="AA106" s="109"/>
      <c r="AB106" s="109"/>
      <c r="AC106" s="109"/>
      <c r="AD106" s="109"/>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9"/>
      <c r="DR106" s="79"/>
    </row>
    <row r="107" spans="1:122" s="75" customFormat="1" ht="15.4">
      <c r="A107" s="76"/>
      <c r="B107" s="231" t="s">
        <v>334</v>
      </c>
      <c r="C107" s="122"/>
      <c r="D107" s="117" t="s">
        <v>205</v>
      </c>
      <c r="E107" s="117"/>
      <c r="F107" s="117" t="s">
        <v>390</v>
      </c>
      <c r="G107" s="124" t="s">
        <v>13</v>
      </c>
      <c r="H107" s="124" t="s">
        <v>49</v>
      </c>
      <c r="I107" s="115"/>
      <c r="J107" s="127">
        <v>0.2</v>
      </c>
      <c r="K107" s="108"/>
      <c r="L107" s="108"/>
      <c r="M107" s="108"/>
      <c r="N107" s="108"/>
      <c r="O107" s="108"/>
      <c r="P107" s="109"/>
      <c r="Q107" s="109"/>
      <c r="R107" s="109"/>
      <c r="S107" s="109"/>
      <c r="T107" s="109"/>
      <c r="U107" s="109"/>
      <c r="V107" s="109"/>
      <c r="W107" s="109"/>
      <c r="X107" s="109"/>
      <c r="Y107" s="109"/>
      <c r="Z107" s="109"/>
      <c r="AA107" s="109"/>
      <c r="AB107" s="109"/>
      <c r="AC107" s="109"/>
      <c r="AD107" s="109"/>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9"/>
      <c r="DR107" s="79"/>
    </row>
    <row r="108" spans="1:122" s="75" customFormat="1" ht="3" customHeight="1">
      <c r="A108" s="76"/>
      <c r="B108" s="122"/>
      <c r="C108" s="122"/>
      <c r="D108" s="117"/>
      <c r="E108" s="117"/>
      <c r="F108" s="117"/>
      <c r="G108" s="124"/>
      <c r="H108" s="124"/>
      <c r="I108" s="124"/>
      <c r="J108" s="124"/>
      <c r="K108" s="108"/>
      <c r="L108" s="108"/>
      <c r="M108" s="108"/>
      <c r="N108" s="108"/>
      <c r="O108" s="108"/>
      <c r="P108" s="109"/>
      <c r="Q108" s="109"/>
      <c r="R108" s="109"/>
      <c r="S108" s="109"/>
      <c r="T108" s="109"/>
      <c r="U108" s="109"/>
      <c r="V108" s="109"/>
      <c r="W108" s="109"/>
      <c r="X108" s="109"/>
      <c r="Y108" s="109"/>
      <c r="Z108" s="109"/>
      <c r="AA108" s="109"/>
      <c r="AB108" s="109"/>
      <c r="AC108" s="109"/>
      <c r="AD108" s="109"/>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9"/>
      <c r="DR108" s="79"/>
    </row>
    <row r="109" spans="1:122" s="75" customFormat="1" ht="24.75">
      <c r="A109" s="76"/>
      <c r="B109" s="231" t="s">
        <v>364</v>
      </c>
      <c r="C109" s="122"/>
      <c r="D109" s="122" t="s">
        <v>365</v>
      </c>
      <c r="E109" s="122"/>
      <c r="F109" s="226" t="s">
        <v>380</v>
      </c>
      <c r="G109" s="124" t="s">
        <v>6</v>
      </c>
      <c r="H109" s="124" t="s">
        <v>10</v>
      </c>
      <c r="I109" s="124"/>
      <c r="J109" s="228"/>
      <c r="K109" s="108"/>
      <c r="L109" s="108"/>
      <c r="M109" s="108"/>
      <c r="N109" s="108"/>
      <c r="O109" s="108"/>
      <c r="P109" s="109"/>
      <c r="Q109" s="109"/>
      <c r="R109" s="109"/>
      <c r="S109" s="109"/>
      <c r="T109" s="109"/>
      <c r="U109" s="109"/>
      <c r="V109" s="109"/>
      <c r="W109" s="109"/>
      <c r="X109" s="109"/>
      <c r="Y109" s="109"/>
      <c r="Z109" s="109"/>
      <c r="AA109" s="109"/>
      <c r="AB109" s="109"/>
      <c r="AC109" s="109"/>
      <c r="AD109" s="109"/>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9"/>
      <c r="DR109" s="79"/>
    </row>
    <row r="110" spans="1:122" s="75" customFormat="1" ht="3" customHeight="1">
      <c r="A110" s="76"/>
      <c r="B110" s="231"/>
      <c r="C110" s="122"/>
      <c r="D110" s="122"/>
      <c r="E110" s="122"/>
      <c r="F110" s="129"/>
      <c r="G110" s="124"/>
      <c r="H110" s="124"/>
      <c r="I110" s="124"/>
      <c r="J110" s="109"/>
      <c r="K110" s="108"/>
      <c r="L110" s="108"/>
      <c r="M110" s="108"/>
      <c r="N110" s="108"/>
      <c r="O110" s="108"/>
      <c r="P110" s="109"/>
      <c r="Q110" s="109"/>
      <c r="R110" s="109"/>
      <c r="S110" s="109"/>
      <c r="T110" s="109"/>
      <c r="U110" s="109"/>
      <c r="V110" s="109"/>
      <c r="W110" s="109"/>
      <c r="X110" s="109"/>
      <c r="Y110" s="109"/>
      <c r="Z110" s="109"/>
      <c r="AA110" s="109"/>
      <c r="AB110" s="109"/>
      <c r="AC110" s="109"/>
      <c r="AD110" s="109"/>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9"/>
      <c r="DR110" s="79"/>
    </row>
    <row r="111" spans="1:122" s="75" customFormat="1" ht="24.75">
      <c r="A111" s="76"/>
      <c r="B111" s="231" t="s">
        <v>257</v>
      </c>
      <c r="C111" s="122"/>
      <c r="D111" s="122" t="s">
        <v>262</v>
      </c>
      <c r="E111" s="122"/>
      <c r="F111" s="129"/>
      <c r="G111" s="124" t="s">
        <v>6</v>
      </c>
      <c r="H111" s="124" t="s">
        <v>100</v>
      </c>
      <c r="I111" s="124"/>
      <c r="J111" s="228"/>
      <c r="K111" s="108"/>
      <c r="L111" s="108"/>
      <c r="M111" s="108"/>
      <c r="N111" s="108"/>
      <c r="O111" s="108"/>
      <c r="P111" s="109"/>
      <c r="Q111" s="109"/>
      <c r="R111" s="109"/>
      <c r="S111" s="109"/>
      <c r="T111" s="109"/>
      <c r="U111" s="109"/>
      <c r="V111" s="109"/>
      <c r="W111" s="109"/>
      <c r="X111" s="109"/>
      <c r="Y111" s="109"/>
      <c r="Z111" s="109"/>
      <c r="AA111" s="109"/>
      <c r="AB111" s="109"/>
      <c r="AC111" s="109"/>
      <c r="AD111" s="109"/>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9"/>
      <c r="DR111" s="79"/>
    </row>
    <row r="112" spans="1:122" s="75" customFormat="1" ht="3" customHeight="1">
      <c r="A112" s="76"/>
      <c r="B112" s="231"/>
      <c r="C112" s="122"/>
      <c r="D112" s="122"/>
      <c r="E112" s="122"/>
      <c r="F112" s="129"/>
      <c r="G112" s="124"/>
      <c r="H112" s="124"/>
      <c r="I112" s="124"/>
      <c r="J112" s="109"/>
      <c r="K112" s="108"/>
      <c r="L112" s="108"/>
      <c r="M112" s="108"/>
      <c r="N112" s="108"/>
      <c r="O112" s="108"/>
      <c r="P112" s="109"/>
      <c r="Q112" s="109"/>
      <c r="R112" s="109"/>
      <c r="S112" s="109"/>
      <c r="T112" s="109"/>
      <c r="U112" s="109"/>
      <c r="V112" s="109"/>
      <c r="W112" s="109"/>
      <c r="X112" s="109"/>
      <c r="Y112" s="109"/>
      <c r="Z112" s="109"/>
      <c r="AA112" s="109"/>
      <c r="AB112" s="109"/>
      <c r="AC112" s="109"/>
      <c r="AD112" s="109"/>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9"/>
      <c r="DR112" s="79"/>
    </row>
    <row r="113" spans="1:126" s="75" customFormat="1" ht="24.75">
      <c r="A113" s="76"/>
      <c r="B113" s="231" t="s">
        <v>258</v>
      </c>
      <c r="C113" s="122"/>
      <c r="D113" s="122" t="s">
        <v>263</v>
      </c>
      <c r="E113" s="122"/>
      <c r="F113" s="129"/>
      <c r="G113" s="124" t="s">
        <v>6</v>
      </c>
      <c r="H113" s="124" t="s">
        <v>100</v>
      </c>
      <c r="I113" s="124"/>
      <c r="J113" s="228"/>
      <c r="K113" s="108"/>
      <c r="L113" s="108"/>
      <c r="M113" s="108"/>
      <c r="N113" s="108"/>
      <c r="O113" s="108"/>
      <c r="P113" s="109"/>
      <c r="Q113" s="109"/>
      <c r="R113" s="109"/>
      <c r="S113" s="109"/>
      <c r="T113" s="109"/>
      <c r="U113" s="109"/>
      <c r="V113" s="109"/>
      <c r="W113" s="109"/>
      <c r="X113" s="109"/>
      <c r="Y113" s="109"/>
      <c r="Z113" s="109"/>
      <c r="AA113" s="109"/>
      <c r="AB113" s="109"/>
      <c r="AC113" s="109"/>
      <c r="AD113" s="109"/>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9"/>
      <c r="DR113" s="79"/>
    </row>
    <row r="114" spans="1:126" s="75" customFormat="1" ht="3" customHeight="1">
      <c r="A114" s="76"/>
      <c r="B114" s="231"/>
      <c r="C114" s="122"/>
      <c r="D114" s="129"/>
      <c r="E114" s="129"/>
      <c r="F114" s="129"/>
      <c r="G114" s="124"/>
      <c r="H114" s="124"/>
      <c r="I114" s="124"/>
      <c r="J114" s="106"/>
      <c r="K114" s="108"/>
      <c r="L114" s="108"/>
      <c r="M114" s="108"/>
      <c r="N114" s="108"/>
      <c r="O114" s="108"/>
      <c r="P114" s="109"/>
      <c r="Q114" s="109"/>
      <c r="R114" s="109"/>
      <c r="S114" s="109"/>
      <c r="T114" s="109"/>
      <c r="U114" s="109"/>
      <c r="V114" s="109"/>
      <c r="W114" s="109"/>
      <c r="X114" s="109"/>
      <c r="Y114" s="109"/>
      <c r="Z114" s="109"/>
      <c r="AA114" s="109"/>
      <c r="AB114" s="109"/>
      <c r="AC114" s="109"/>
      <c r="AD114" s="109"/>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9"/>
      <c r="DR114" s="79"/>
    </row>
    <row r="115" spans="1:126" s="75" customFormat="1" ht="24.75">
      <c r="A115" s="76"/>
      <c r="B115" s="231" t="s">
        <v>259</v>
      </c>
      <c r="C115" s="122"/>
      <c r="D115" s="122" t="s">
        <v>264</v>
      </c>
      <c r="E115" s="122"/>
      <c r="F115" s="129" t="s">
        <v>366</v>
      </c>
      <c r="G115" s="124" t="s">
        <v>8</v>
      </c>
      <c r="H115" s="124" t="s">
        <v>100</v>
      </c>
      <c r="I115" s="124"/>
      <c r="J115" s="170" t="str">
        <f>IF(ISNUMBER(DT50bio_soil_ar), IF(DT50bio_soil_ar=0,0,LN(2)/DT50bio_soil_ar),"??")</f>
        <v>??</v>
      </c>
      <c r="K115" s="108"/>
      <c r="L115" s="108"/>
      <c r="M115" s="108"/>
      <c r="N115" s="108"/>
      <c r="O115" s="108"/>
      <c r="P115" s="109"/>
      <c r="Q115" s="109"/>
      <c r="R115" s="109"/>
      <c r="S115" s="109"/>
      <c r="T115" s="109"/>
      <c r="U115" s="109"/>
      <c r="V115" s="109"/>
      <c r="W115" s="109"/>
      <c r="X115" s="109"/>
      <c r="Y115" s="109"/>
      <c r="Z115" s="109"/>
      <c r="AA115" s="109"/>
      <c r="AB115" s="109"/>
      <c r="AC115" s="109"/>
      <c r="AD115" s="109"/>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9"/>
      <c r="DR115" s="79"/>
    </row>
    <row r="116" spans="1:126" s="75" customFormat="1" ht="3" customHeight="1">
      <c r="A116" s="76"/>
      <c r="B116" s="231"/>
      <c r="C116" s="122"/>
      <c r="D116" s="122"/>
      <c r="E116" s="122"/>
      <c r="F116" s="106"/>
      <c r="G116" s="124"/>
      <c r="H116" s="124"/>
      <c r="I116" s="124"/>
      <c r="J116" s="128"/>
      <c r="K116" s="108"/>
      <c r="L116" s="108"/>
      <c r="M116" s="108"/>
      <c r="N116" s="108"/>
      <c r="O116" s="108"/>
      <c r="P116" s="109"/>
      <c r="Q116" s="109"/>
      <c r="R116" s="109"/>
      <c r="S116" s="109"/>
      <c r="T116" s="109"/>
      <c r="U116" s="109"/>
      <c r="V116" s="109"/>
      <c r="W116" s="109"/>
      <c r="X116" s="109"/>
      <c r="Y116" s="109"/>
      <c r="Z116" s="109"/>
      <c r="AA116" s="109"/>
      <c r="AB116" s="109"/>
      <c r="AC116" s="109"/>
      <c r="AD116" s="109"/>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9"/>
      <c r="DR116" s="79"/>
    </row>
    <row r="117" spans="1:126" s="75" customFormat="1" ht="13.9">
      <c r="A117" s="76"/>
      <c r="B117" s="231" t="s">
        <v>260</v>
      </c>
      <c r="C117" s="122"/>
      <c r="D117" s="117" t="s">
        <v>265</v>
      </c>
      <c r="E117" s="117"/>
      <c r="F117" s="106" t="s">
        <v>333</v>
      </c>
      <c r="G117" s="124" t="s">
        <v>8</v>
      </c>
      <c r="H117" s="124" t="s">
        <v>100</v>
      </c>
      <c r="I117" s="124"/>
      <c r="J117" s="170" t="str">
        <f>IF(AND(ISNUMBER(kvolat_ar),ISNUMBER(kleach_ar),ISNUMBER(kdeg_ar)),kvolat_ar+kleach_ar+kdeg_ar,"??")</f>
        <v>??</v>
      </c>
      <c r="K117" s="108"/>
      <c r="L117" s="108"/>
      <c r="M117" s="108"/>
      <c r="N117" s="108"/>
      <c r="O117" s="108"/>
      <c r="P117" s="109"/>
      <c r="Q117" s="109"/>
      <c r="R117" s="109"/>
      <c r="S117" s="109"/>
      <c r="T117" s="109"/>
      <c r="U117" s="109"/>
      <c r="V117" s="109"/>
      <c r="W117" s="109"/>
      <c r="X117" s="109"/>
      <c r="Y117" s="109"/>
      <c r="Z117" s="109"/>
      <c r="AA117" s="109"/>
      <c r="AB117" s="109"/>
      <c r="AC117" s="109"/>
      <c r="AD117" s="109"/>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9"/>
      <c r="DR117" s="79"/>
    </row>
    <row r="118" spans="1:126" s="75" customFormat="1" ht="3" customHeight="1">
      <c r="A118" s="76"/>
      <c r="B118" s="232"/>
      <c r="C118" s="116"/>
      <c r="D118" s="107"/>
      <c r="E118" s="107"/>
      <c r="F118" s="106"/>
      <c r="G118" s="115"/>
      <c r="H118" s="124"/>
      <c r="I118" s="124"/>
      <c r="J118" s="124"/>
      <c r="K118" s="108"/>
      <c r="L118" s="108"/>
      <c r="M118" s="108"/>
      <c r="N118" s="108"/>
      <c r="O118" s="108"/>
      <c r="P118" s="109"/>
      <c r="Q118" s="109"/>
      <c r="R118" s="109"/>
      <c r="S118" s="109"/>
      <c r="T118" s="109"/>
      <c r="U118" s="109"/>
      <c r="V118" s="109"/>
      <c r="W118" s="109"/>
      <c r="X118" s="109"/>
      <c r="Y118" s="109"/>
      <c r="Z118" s="109"/>
      <c r="AA118" s="109"/>
      <c r="AB118" s="109"/>
      <c r="AC118" s="109"/>
      <c r="AD118" s="109"/>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9"/>
      <c r="DR118" s="79"/>
    </row>
    <row r="119" spans="1:126" s="75" customFormat="1" ht="23.25" customHeight="1">
      <c r="A119" s="76"/>
      <c r="B119" s="232" t="s">
        <v>80</v>
      </c>
      <c r="C119" s="116"/>
      <c r="D119" s="107" t="s">
        <v>48</v>
      </c>
      <c r="E119" s="107"/>
      <c r="F119" s="117" t="s">
        <v>395</v>
      </c>
      <c r="G119" s="115" t="s">
        <v>13</v>
      </c>
      <c r="H119" s="124" t="s">
        <v>78</v>
      </c>
      <c r="I119" s="124"/>
      <c r="J119" s="124">
        <v>170</v>
      </c>
      <c r="K119" s="108"/>
      <c r="L119" s="108"/>
      <c r="M119" s="108"/>
      <c r="N119" s="108"/>
      <c r="O119" s="108"/>
      <c r="P119" s="109"/>
      <c r="Q119" s="109"/>
      <c r="R119" s="109"/>
      <c r="S119" s="109"/>
      <c r="T119" s="109"/>
      <c r="U119" s="109"/>
      <c r="V119" s="109"/>
      <c r="W119" s="109"/>
      <c r="X119" s="109"/>
      <c r="Y119" s="109"/>
      <c r="Z119" s="109"/>
      <c r="AA119" s="109"/>
      <c r="AB119" s="109"/>
      <c r="AC119" s="109"/>
      <c r="AD119" s="109"/>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9"/>
      <c r="DR119" s="79"/>
    </row>
    <row r="120" spans="1:126" s="75" customFormat="1">
      <c r="A120" s="76"/>
      <c r="B120" s="232"/>
      <c r="C120" s="116"/>
      <c r="D120" s="107"/>
      <c r="E120" s="107"/>
      <c r="F120" s="117"/>
      <c r="G120" s="115"/>
      <c r="H120" s="124"/>
      <c r="I120" s="124"/>
      <c r="J120" s="124"/>
      <c r="K120" s="108"/>
      <c r="L120" s="108"/>
      <c r="M120" s="108"/>
      <c r="N120" s="108"/>
      <c r="O120" s="108"/>
      <c r="P120" s="109"/>
      <c r="Q120" s="109"/>
      <c r="R120" s="109"/>
      <c r="S120" s="109"/>
      <c r="T120" s="109"/>
      <c r="U120" s="109"/>
      <c r="V120" s="109"/>
      <c r="W120" s="109"/>
      <c r="X120" s="109"/>
      <c r="Y120" s="109"/>
      <c r="Z120" s="109"/>
      <c r="AA120" s="109"/>
      <c r="AB120" s="109"/>
      <c r="AC120" s="109"/>
      <c r="AD120" s="109"/>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9"/>
      <c r="DV120" s="79"/>
    </row>
    <row r="121" spans="1:126" s="75" customFormat="1" ht="26.25">
      <c r="A121" s="76"/>
      <c r="B121" s="264" t="s">
        <v>324</v>
      </c>
      <c r="C121" s="116"/>
      <c r="D121" s="264" t="s">
        <v>327</v>
      </c>
      <c r="E121" s="264"/>
      <c r="F121" s="117" t="s">
        <v>330</v>
      </c>
      <c r="G121" s="265" t="s">
        <v>13</v>
      </c>
      <c r="H121" s="265" t="s">
        <v>323</v>
      </c>
      <c r="I121" s="265"/>
      <c r="J121" s="266">
        <v>2.7799999999999998E-4</v>
      </c>
      <c r="K121" s="108"/>
      <c r="L121" s="108"/>
      <c r="M121" s="108"/>
      <c r="N121" s="108"/>
      <c r="O121" s="108"/>
      <c r="P121" s="109"/>
      <c r="Q121" s="109"/>
      <c r="R121" s="109"/>
      <c r="S121" s="109"/>
      <c r="T121" s="109"/>
      <c r="U121" s="109"/>
      <c r="V121" s="109"/>
      <c r="W121" s="109"/>
      <c r="X121" s="109"/>
      <c r="Y121" s="109"/>
      <c r="Z121" s="109"/>
      <c r="AA121" s="109"/>
      <c r="AB121" s="109"/>
      <c r="AC121" s="109"/>
      <c r="AD121" s="109"/>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9"/>
      <c r="DV121" s="79"/>
    </row>
    <row r="122" spans="1:126" s="75" customFormat="1">
      <c r="A122" s="76"/>
      <c r="B122" s="264"/>
      <c r="C122" s="116"/>
      <c r="D122" s="264"/>
      <c r="E122" s="264"/>
      <c r="F122" s="117"/>
      <c r="G122" s="265"/>
      <c r="H122" s="265"/>
      <c r="I122" s="265"/>
      <c r="J122" s="266"/>
      <c r="K122" s="108"/>
      <c r="L122" s="108"/>
      <c r="M122" s="108"/>
      <c r="N122" s="108"/>
      <c r="O122" s="108"/>
      <c r="P122" s="109"/>
      <c r="Q122" s="109"/>
      <c r="R122" s="109"/>
      <c r="S122" s="109"/>
      <c r="T122" s="109"/>
      <c r="U122" s="109"/>
      <c r="V122" s="109"/>
      <c r="W122" s="109"/>
      <c r="X122" s="109"/>
      <c r="Y122" s="109"/>
      <c r="Z122" s="109"/>
      <c r="AA122" s="109"/>
      <c r="AB122" s="109"/>
      <c r="AC122" s="109"/>
      <c r="AD122" s="109"/>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9"/>
      <c r="DV122" s="79"/>
    </row>
    <row r="123" spans="1:126" s="75" customFormat="1" ht="13.9">
      <c r="A123" s="76"/>
      <c r="B123" s="264" t="s">
        <v>325</v>
      </c>
      <c r="C123" s="116"/>
      <c r="D123" s="264" t="s">
        <v>325</v>
      </c>
      <c r="E123" s="264"/>
      <c r="F123" s="117" t="s">
        <v>330</v>
      </c>
      <c r="G123" s="265" t="s">
        <v>13</v>
      </c>
      <c r="H123" s="265" t="s">
        <v>421</v>
      </c>
      <c r="I123" s="265"/>
      <c r="J123" s="265">
        <v>1</v>
      </c>
      <c r="K123" s="108"/>
      <c r="L123" s="108"/>
      <c r="M123" s="108"/>
      <c r="N123" s="108"/>
      <c r="O123" s="108"/>
      <c r="P123" s="109"/>
      <c r="Q123" s="109"/>
      <c r="R123" s="109"/>
      <c r="S123" s="109"/>
      <c r="T123" s="109"/>
      <c r="U123" s="109"/>
      <c r="V123" s="109"/>
      <c r="W123" s="109"/>
      <c r="X123" s="109"/>
      <c r="Y123" s="109"/>
      <c r="Z123" s="109"/>
      <c r="AA123" s="109"/>
      <c r="AB123" s="109"/>
      <c r="AC123" s="109"/>
      <c r="AD123" s="109"/>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9"/>
      <c r="DV123" s="79"/>
    </row>
    <row r="124" spans="1:126" s="75" customFormat="1">
      <c r="A124" s="76"/>
      <c r="B124" s="264"/>
      <c r="C124" s="116"/>
      <c r="D124" s="264"/>
      <c r="E124" s="264"/>
      <c r="F124" s="117"/>
      <c r="G124" s="265"/>
      <c r="H124" s="265"/>
      <c r="I124" s="265"/>
      <c r="J124" s="265"/>
      <c r="K124" s="108"/>
      <c r="L124" s="108"/>
      <c r="M124" s="108"/>
      <c r="N124" s="108"/>
      <c r="O124" s="108"/>
      <c r="P124" s="109"/>
      <c r="Q124" s="109"/>
      <c r="R124" s="109"/>
      <c r="S124" s="109"/>
      <c r="T124" s="109"/>
      <c r="U124" s="109"/>
      <c r="V124" s="109"/>
      <c r="W124" s="109"/>
      <c r="X124" s="109"/>
      <c r="Y124" s="109"/>
      <c r="Z124" s="109"/>
      <c r="AA124" s="109"/>
      <c r="AB124" s="109"/>
      <c r="AC124" s="109"/>
      <c r="AD124" s="109"/>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9"/>
      <c r="DV124" s="79"/>
    </row>
    <row r="125" spans="1:126" s="75" customFormat="1" ht="13.9">
      <c r="A125" s="76"/>
      <c r="B125" s="264" t="s">
        <v>326</v>
      </c>
      <c r="C125" s="116"/>
      <c r="D125" s="264" t="s">
        <v>328</v>
      </c>
      <c r="E125" s="264"/>
      <c r="F125" s="117" t="s">
        <v>330</v>
      </c>
      <c r="G125" s="265" t="s">
        <v>13</v>
      </c>
      <c r="H125" s="265" t="s">
        <v>329</v>
      </c>
      <c r="I125" s="265"/>
      <c r="J125" s="265">
        <v>365</v>
      </c>
      <c r="K125" s="108"/>
      <c r="L125" s="108"/>
      <c r="M125" s="108"/>
      <c r="N125" s="108"/>
      <c r="O125" s="108"/>
      <c r="P125" s="109"/>
      <c r="Q125" s="109"/>
      <c r="R125" s="109"/>
      <c r="S125" s="109"/>
      <c r="T125" s="109"/>
      <c r="U125" s="109"/>
      <c r="V125" s="109"/>
      <c r="W125" s="109"/>
      <c r="X125" s="109"/>
      <c r="Y125" s="109"/>
      <c r="Z125" s="109"/>
      <c r="AA125" s="109"/>
      <c r="AB125" s="109"/>
      <c r="AC125" s="109"/>
      <c r="AD125" s="109"/>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9"/>
      <c r="DV125" s="79"/>
    </row>
    <row r="126" spans="1:126" s="75" customFormat="1">
      <c r="A126" s="76"/>
      <c r="B126" s="232"/>
      <c r="C126" s="116"/>
      <c r="D126" s="107"/>
      <c r="E126" s="107"/>
      <c r="F126" s="117"/>
      <c r="G126" s="115"/>
      <c r="H126" s="124"/>
      <c r="I126" s="124"/>
      <c r="J126" s="124"/>
      <c r="K126" s="108"/>
      <c r="L126" s="108"/>
      <c r="M126" s="108"/>
      <c r="N126" s="108"/>
      <c r="O126" s="108"/>
      <c r="P126" s="109"/>
      <c r="Q126" s="109"/>
      <c r="R126" s="109"/>
      <c r="S126" s="109"/>
      <c r="T126" s="109"/>
      <c r="U126" s="109"/>
      <c r="V126" s="109"/>
      <c r="W126" s="109"/>
      <c r="X126" s="109"/>
      <c r="Y126" s="109"/>
      <c r="Z126" s="109"/>
      <c r="AA126" s="109"/>
      <c r="AB126" s="109"/>
      <c r="AC126" s="109"/>
      <c r="AD126" s="109"/>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9"/>
      <c r="DV126" s="79"/>
    </row>
    <row r="127" spans="1:126" s="76" customFormat="1" ht="126.75" customHeight="1">
      <c r="B127" s="129" t="s">
        <v>129</v>
      </c>
      <c r="C127" s="129"/>
      <c r="D127" s="116" t="s">
        <v>111</v>
      </c>
      <c r="E127" s="116"/>
      <c r="F127" s="106" t="s">
        <v>396</v>
      </c>
      <c r="G127" s="130"/>
      <c r="H127" s="130"/>
      <c r="I127" s="130"/>
      <c r="J127" s="130"/>
      <c r="K127" s="198" t="s">
        <v>15</v>
      </c>
      <c r="L127" s="198" t="s">
        <v>101</v>
      </c>
      <c r="M127" s="198" t="s">
        <v>14</v>
      </c>
      <c r="N127" s="198" t="s">
        <v>102</v>
      </c>
      <c r="O127" s="198" t="s">
        <v>16</v>
      </c>
      <c r="P127" s="198" t="s">
        <v>17</v>
      </c>
      <c r="Q127" s="198" t="s">
        <v>18</v>
      </c>
      <c r="R127" s="198" t="s">
        <v>19</v>
      </c>
      <c r="S127" s="198" t="s">
        <v>20</v>
      </c>
      <c r="T127" s="198" t="s">
        <v>21</v>
      </c>
      <c r="U127" s="198" t="s">
        <v>53</v>
      </c>
      <c r="V127" s="198" t="s">
        <v>22</v>
      </c>
      <c r="W127" s="198" t="s">
        <v>23</v>
      </c>
      <c r="X127" s="198" t="s">
        <v>24</v>
      </c>
      <c r="Y127" s="198" t="s">
        <v>25</v>
      </c>
      <c r="Z127" s="198" t="s">
        <v>26</v>
      </c>
      <c r="AA127" s="198" t="s">
        <v>27</v>
      </c>
      <c r="AB127" s="198" t="s">
        <v>28</v>
      </c>
      <c r="AC127" s="198" t="s">
        <v>29</v>
      </c>
      <c r="AD127" s="198" t="s">
        <v>30</v>
      </c>
    </row>
    <row r="128" spans="1:126" s="76" customFormat="1" ht="5.0999999999999996" customHeight="1" thickBot="1">
      <c r="B128" s="129"/>
      <c r="C128" s="129"/>
      <c r="D128" s="116"/>
      <c r="E128" s="116"/>
      <c r="F128" s="106"/>
      <c r="G128" s="130"/>
      <c r="H128" s="130"/>
      <c r="I128" s="130"/>
      <c r="J128" s="130"/>
      <c r="K128" s="131"/>
      <c r="L128" s="131"/>
      <c r="M128" s="131"/>
      <c r="N128" s="131"/>
      <c r="O128" s="131"/>
      <c r="P128" s="131"/>
      <c r="Q128" s="131"/>
      <c r="R128" s="131"/>
      <c r="S128" s="131"/>
      <c r="T128" s="131"/>
      <c r="U128" s="131"/>
      <c r="V128" s="131"/>
      <c r="W128" s="131"/>
      <c r="X128" s="131"/>
      <c r="Y128" s="131"/>
      <c r="Z128" s="131"/>
      <c r="AA128" s="131"/>
      <c r="AB128" s="131"/>
      <c r="AC128" s="131"/>
      <c r="AD128" s="131"/>
    </row>
    <row r="129" spans="1:122" s="73" customFormat="1" ht="28.5" customHeight="1" thickTop="1" thickBot="1">
      <c r="B129" s="119" t="s">
        <v>344</v>
      </c>
      <c r="C129" s="119"/>
      <c r="D129" s="171" t="s">
        <v>362</v>
      </c>
      <c r="E129" s="117"/>
      <c r="F129" s="171" t="s">
        <v>348</v>
      </c>
      <c r="G129" s="124" t="s">
        <v>13</v>
      </c>
      <c r="H129" s="245" t="str">
        <f>INDEX('Pick-lists &amp; Defaults'!D271:D273,MATCH(D129,AREA_or_VOLUME,0))</f>
        <v>??</v>
      </c>
      <c r="I129" s="124"/>
      <c r="J129" s="130"/>
      <c r="K129" s="197" t="str">
        <f>INDEX('Pick-lists &amp; Defaults'!C47:C57,MATCH($F$129,Select_area,0))</f>
        <v>??</v>
      </c>
      <c r="L129" s="197" t="str">
        <f>INDEX('Pick-lists &amp; Defaults'!D47:D57,MATCH($F$129,Select_area,0))</f>
        <v>??</v>
      </c>
      <c r="M129" s="197" t="str">
        <f>INDEX('Pick-lists &amp; Defaults'!E47:E57,MATCH($F$129,Select_area,0))</f>
        <v>??</v>
      </c>
      <c r="N129" s="197" t="str">
        <f>INDEX('Pick-lists &amp; Defaults'!F47:F57,MATCH($F$129,Select_area,0))</f>
        <v>??</v>
      </c>
      <c r="O129" s="197" t="str">
        <f>INDEX('Pick-lists &amp; Defaults'!G47:G57,MATCH($F$129,Select_area,0))</f>
        <v>??</v>
      </c>
      <c r="P129" s="197" t="str">
        <f>INDEX('Pick-lists &amp; Defaults'!H47:H57,MATCH($F$129,Select_area,0))</f>
        <v>??</v>
      </c>
      <c r="Q129" s="197" t="str">
        <f>INDEX('Pick-lists &amp; Defaults'!I47:I57,MATCH($F$129,Select_area,0))</f>
        <v>??</v>
      </c>
      <c r="R129" s="197" t="str">
        <f>INDEX('Pick-lists &amp; Defaults'!J47:J57,MATCH($F$129,Select_area,0))</f>
        <v>??</v>
      </c>
      <c r="S129" s="197" t="str">
        <f>INDEX('Pick-lists &amp; Defaults'!K47:K57,MATCH($F$129,Select_area,0))</f>
        <v>??</v>
      </c>
      <c r="T129" s="197" t="str">
        <f>INDEX('Pick-lists &amp; Defaults'!L47:L57,MATCH($F$129,Select_area,0))</f>
        <v>??</v>
      </c>
      <c r="U129" s="197" t="str">
        <f>INDEX('Pick-lists &amp; Defaults'!M47:M57,MATCH($F$129,Select_area,0))</f>
        <v>??</v>
      </c>
      <c r="V129" s="197" t="str">
        <f>INDEX('Pick-lists &amp; Defaults'!N47:N57,MATCH($F$129,Select_area,0))</f>
        <v>??</v>
      </c>
      <c r="W129" s="197" t="str">
        <f>INDEX('Pick-lists &amp; Defaults'!O47:O57,MATCH($F$129,Select_area,0))</f>
        <v>??</v>
      </c>
      <c r="X129" s="197" t="str">
        <f>INDEX('Pick-lists &amp; Defaults'!P47:P57,MATCH($F$129,Select_area,0))</f>
        <v>??</v>
      </c>
      <c r="Y129" s="197" t="str">
        <f>INDEX('Pick-lists &amp; Defaults'!Q47:Q57,MATCH($F$129,Select_area,0))</f>
        <v>??</v>
      </c>
      <c r="Z129" s="197" t="str">
        <f>INDEX('Pick-lists &amp; Defaults'!R47:R57,MATCH($F$129,Select_area,0))</f>
        <v>??</v>
      </c>
      <c r="AA129" s="197" t="str">
        <f>INDEX('Pick-lists &amp; Defaults'!S47:S57,MATCH($F$129,Select_area,0))</f>
        <v>??</v>
      </c>
      <c r="AB129" s="197" t="str">
        <f>INDEX('Pick-lists &amp; Defaults'!T47:T57,MATCH($F$129,Select_area,0))</f>
        <v>??</v>
      </c>
      <c r="AC129" s="197" t="str">
        <f>INDEX('Pick-lists &amp; Defaults'!U47:U57,MATCH($F$129,Select_area,0))</f>
        <v>??</v>
      </c>
      <c r="AD129" s="197" t="str">
        <f>INDEX('Pick-lists &amp; Defaults'!V47:V57,MATCH($F$129,Select_area,0))</f>
        <v>??</v>
      </c>
    </row>
    <row r="130" spans="1:122" s="73" customFormat="1" ht="53.25" thickTop="1">
      <c r="B130" s="119"/>
      <c r="C130" s="119"/>
      <c r="D130" s="132"/>
      <c r="E130" s="132"/>
      <c r="F130" s="233" t="s">
        <v>354</v>
      </c>
      <c r="G130" s="124" t="s">
        <v>6</v>
      </c>
      <c r="H130" s="245" t="str">
        <f>INDEX('Pick-lists &amp; Defaults'!D271:D273,MATCH(D129,AREA_or_VOLUME,0))</f>
        <v>??</v>
      </c>
      <c r="I130" s="124"/>
      <c r="J130" s="192"/>
      <c r="K130" s="118"/>
      <c r="L130" s="118"/>
      <c r="M130" s="118"/>
      <c r="N130" s="118"/>
      <c r="O130" s="118"/>
      <c r="P130" s="118"/>
      <c r="Q130" s="118"/>
      <c r="R130" s="118"/>
      <c r="S130" s="118"/>
      <c r="T130" s="118"/>
      <c r="U130" s="118"/>
      <c r="V130" s="118"/>
      <c r="W130" s="118"/>
      <c r="X130" s="118"/>
      <c r="Y130" s="118"/>
      <c r="Z130" s="118"/>
      <c r="AA130" s="118"/>
      <c r="AB130" s="118"/>
      <c r="AC130" s="118"/>
      <c r="AD130" s="118"/>
    </row>
    <row r="131" spans="1:122" s="73" customFormat="1">
      <c r="B131" s="119"/>
      <c r="C131" s="119"/>
      <c r="D131" s="132"/>
      <c r="E131" s="132"/>
      <c r="F131" s="109"/>
      <c r="G131" s="124"/>
      <c r="H131" s="124"/>
      <c r="I131" s="124"/>
      <c r="J131" s="192"/>
      <c r="K131" s="109"/>
      <c r="L131" s="109"/>
      <c r="M131" s="109"/>
      <c r="N131" s="109"/>
      <c r="O131" s="109"/>
      <c r="P131" s="109"/>
      <c r="Q131" s="109"/>
      <c r="R131" s="109"/>
      <c r="S131" s="109"/>
      <c r="T131" s="109"/>
      <c r="U131" s="109"/>
      <c r="V131" s="109"/>
      <c r="W131" s="109"/>
      <c r="X131" s="109"/>
      <c r="Y131" s="109"/>
      <c r="Z131" s="109"/>
      <c r="AA131" s="109"/>
      <c r="AB131" s="109"/>
      <c r="AC131" s="109"/>
      <c r="AD131" s="109"/>
    </row>
    <row r="132" spans="1:122" s="73" customFormat="1">
      <c r="B132" s="119"/>
      <c r="C132" s="119"/>
      <c r="D132" s="132"/>
      <c r="E132" s="132"/>
      <c r="F132" s="109"/>
      <c r="G132" s="124"/>
      <c r="H132" s="124"/>
      <c r="I132" s="124"/>
      <c r="J132" s="192"/>
      <c r="K132" s="109"/>
      <c r="L132" s="109"/>
      <c r="M132" s="109"/>
      <c r="N132" s="109"/>
      <c r="O132" s="109"/>
      <c r="P132" s="109"/>
      <c r="Q132" s="109"/>
      <c r="R132" s="109"/>
      <c r="S132" s="109"/>
      <c r="T132" s="109"/>
      <c r="U132" s="109"/>
      <c r="V132" s="109"/>
      <c r="W132" s="109"/>
      <c r="X132" s="109"/>
      <c r="Y132" s="109"/>
      <c r="Z132" s="109"/>
      <c r="AA132" s="109"/>
      <c r="AB132" s="109"/>
      <c r="AC132" s="109"/>
      <c r="AD132" s="109"/>
    </row>
    <row r="133" spans="1:122" s="73" customFormat="1">
      <c r="B133" s="119"/>
      <c r="C133" s="119"/>
      <c r="D133" s="132"/>
      <c r="E133" s="132"/>
      <c r="F133" s="109"/>
      <c r="G133" s="128"/>
      <c r="H133" s="128"/>
      <c r="I133" s="128"/>
      <c r="J133" s="192"/>
      <c r="K133" s="109"/>
      <c r="L133" s="109"/>
      <c r="M133" s="109"/>
      <c r="N133" s="109"/>
      <c r="O133" s="109"/>
      <c r="P133" s="109"/>
      <c r="Q133" s="109"/>
      <c r="R133" s="109"/>
      <c r="S133" s="109"/>
      <c r="T133" s="109"/>
      <c r="U133" s="109"/>
      <c r="V133" s="109"/>
      <c r="W133" s="109"/>
      <c r="X133" s="109"/>
      <c r="Y133" s="109"/>
      <c r="Z133" s="109"/>
      <c r="AA133" s="109"/>
      <c r="AB133" s="109"/>
      <c r="AC133" s="109"/>
      <c r="AD133" s="109"/>
    </row>
    <row r="134" spans="1:122" s="73" customFormat="1" ht="15.4">
      <c r="B134" s="119" t="s">
        <v>109</v>
      </c>
      <c r="C134" s="119"/>
      <c r="D134" s="117" t="s">
        <v>165</v>
      </c>
      <c r="E134" s="117"/>
      <c r="F134" s="116" t="s">
        <v>385</v>
      </c>
      <c r="G134" s="124" t="s">
        <v>13</v>
      </c>
      <c r="H134" s="124" t="s">
        <v>5</v>
      </c>
      <c r="I134" s="124"/>
      <c r="J134" s="128"/>
      <c r="K134" s="197" t="str">
        <f>IF(application=Spraying_foaming,'Pick-lists &amp; Defaults'!$K84,IF(application=Aerosol_fogging,'Pick-lists &amp; Defaults'!$K110, IF(application=Smearing,'Pick-lists &amp; Defaults'!$K136,IF(application=Fumigation,'Pick-lists &amp; Defaults'!$K162,IF(application=Sprinkling,'Pick-lists &amp; Defaults'!$K188,IF(application=Bait,'Pick-lists &amp; Defaults'!$K214,IF(application=Sprinkling_bait,'Pick-lists &amp; Defaults'!$K240,"??")))))))</f>
        <v>??</v>
      </c>
      <c r="L134" s="197" t="str">
        <f>IF(application=Spraying_foaming,'Pick-lists &amp; Defaults'!$K85,IF(application=Aerosol_fogging,'Pick-lists &amp; Defaults'!$K111, IF(application=Smearing,'Pick-lists &amp; Defaults'!$K137,IF(application=Fumigation,'Pick-lists &amp; Defaults'!$K163,IF(application=Sprinkling,'Pick-lists &amp; Defaults'!$K189,IF(application=Bait,'Pick-lists &amp; Defaults'!$K215,IF(application=Sprinkling_bait,'Pick-lists &amp; Defaults'!$K241,"??")))))))</f>
        <v>??</v>
      </c>
      <c r="M134" s="197" t="str">
        <f>IF(application=Spraying_foaming,'Pick-lists &amp; Defaults'!$K86,IF(application=Aerosol_fogging,'Pick-lists &amp; Defaults'!$K112, IF(application=Smearing,'Pick-lists &amp; Defaults'!$K138,IF(application=Fumigation,'Pick-lists &amp; Defaults'!$K164,IF(application=Sprinkling,'Pick-lists &amp; Defaults'!$K190,IF(application=Bait,'Pick-lists &amp; Defaults'!$K216,IF(application=Sprinkling_bait,'Pick-lists &amp; Defaults'!$K242,"??")))))))</f>
        <v>??</v>
      </c>
      <c r="N134" s="197" t="str">
        <f>IF(application=Spraying_foaming,'Pick-lists &amp; Defaults'!$K87,IF(application=Aerosol_fogging,'Pick-lists &amp; Defaults'!$K113, IF(application=Smearing,'Pick-lists &amp; Defaults'!$K139,IF(application=Fumigation,'Pick-lists &amp; Defaults'!$K165,IF(application=Sprinkling,'Pick-lists &amp; Defaults'!$K191,IF(application=Bait,'Pick-lists &amp; Defaults'!$K217,IF(application=Sprinkling_bait,'Pick-lists &amp; Defaults'!$K243,"??")))))))</f>
        <v>??</v>
      </c>
      <c r="O134" s="197" t="str">
        <f>IF(application=Spraying_foaming,'Pick-lists &amp; Defaults'!$K88,IF(application=Aerosol_fogging,'Pick-lists &amp; Defaults'!$K114, IF(application=Smearing,'Pick-lists &amp; Defaults'!$K140,IF(application=Fumigation,'Pick-lists &amp; Defaults'!$K166,IF(application=Sprinkling,'Pick-lists &amp; Defaults'!$K192,IF(application=Bait,'Pick-lists &amp; Defaults'!$K218,IF(application=Sprinkling_bait,'Pick-lists &amp; Defaults'!$K244,"??")))))))</f>
        <v>??</v>
      </c>
      <c r="P134" s="197" t="str">
        <f>IF(application=Spraying_foaming,'Pick-lists &amp; Defaults'!$K89,IF(application=Aerosol_fogging,'Pick-lists &amp; Defaults'!$K115, IF(application=Smearing,'Pick-lists &amp; Defaults'!$K141,IF(application=Fumigation,'Pick-lists &amp; Defaults'!$K167,IF(application=Sprinkling,'Pick-lists &amp; Defaults'!$K193,IF(application=Bait,'Pick-lists &amp; Defaults'!$K219,IF(application=Sprinkling_bait,'Pick-lists &amp; Defaults'!$K245,"??")))))))</f>
        <v>??</v>
      </c>
      <c r="Q134" s="197" t="str">
        <f>IF(application=Spraying_foaming,'Pick-lists &amp; Defaults'!$K90,IF(application=Aerosol_fogging,'Pick-lists &amp; Defaults'!$K116, IF(application=Smearing,'Pick-lists &amp; Defaults'!$K142,IF(application=Fumigation,'Pick-lists &amp; Defaults'!$K168,IF(application=Sprinkling,'Pick-lists &amp; Defaults'!$K194,IF(application=Bait,'Pick-lists &amp; Defaults'!$K220,IF(application=Sprinkling_bait,'Pick-lists &amp; Defaults'!$K246,"??")))))))</f>
        <v>??</v>
      </c>
      <c r="R134" s="197" t="str">
        <f>IF(application=Spraying_foaming,'Pick-lists &amp; Defaults'!$K91,IF(application=Aerosol_fogging,'Pick-lists &amp; Defaults'!$K117, IF(application=Smearing,'Pick-lists &amp; Defaults'!$K143,IF(application=Fumigation,'Pick-lists &amp; Defaults'!$K169,IF(application=Sprinkling,'Pick-lists &amp; Defaults'!$K195,IF(application=Bait,'Pick-lists &amp; Defaults'!$K221,IF(application=Sprinkling_bait,'Pick-lists &amp; Defaults'!$K247,"??")))))))</f>
        <v>??</v>
      </c>
      <c r="S134" s="197" t="str">
        <f>IF(application=Spraying_foaming,'Pick-lists &amp; Defaults'!$K92,IF(application=Aerosol_fogging,'Pick-lists &amp; Defaults'!$K118, IF(application=Smearing,'Pick-lists &amp; Defaults'!$K144,IF(application=Fumigation,'Pick-lists &amp; Defaults'!$K170,IF(application=Sprinkling,'Pick-lists &amp; Defaults'!$K196,IF(application=Bait,'Pick-lists &amp; Defaults'!$K222,IF(application=Sprinkling_bait,'Pick-lists &amp; Defaults'!$K248,"??")))))))</f>
        <v>??</v>
      </c>
      <c r="T134" s="197" t="str">
        <f>IF(application=Spraying_foaming,'Pick-lists &amp; Defaults'!$K93,IF(application=Aerosol_fogging,'Pick-lists &amp; Defaults'!$K119, IF(application=Smearing,'Pick-lists &amp; Defaults'!$K145,IF(application=Fumigation,'Pick-lists &amp; Defaults'!$K171,IF(application=Sprinkling,'Pick-lists &amp; Defaults'!$K197,IF(application=Bait,'Pick-lists &amp; Defaults'!$K223,IF(application=Sprinkling_bait,'Pick-lists &amp; Defaults'!$K249,"??")))))))</f>
        <v>??</v>
      </c>
      <c r="U134" s="197" t="str">
        <f>IF(application=Spraying_foaming,'Pick-lists &amp; Defaults'!$K94,IF(application=Aerosol_fogging,'Pick-lists &amp; Defaults'!$K120, IF(application=Smearing,'Pick-lists &amp; Defaults'!$K146,IF(application=Fumigation,'Pick-lists &amp; Defaults'!$K172,IF(application=Sprinkling,'Pick-lists &amp; Defaults'!$K198,IF(application=Bait,'Pick-lists &amp; Defaults'!$K224,IF(application=Sprinkling_bait,'Pick-lists &amp; Defaults'!$K250,"??")))))))</f>
        <v>??</v>
      </c>
      <c r="V134" s="197" t="str">
        <f>IF(application=Spraying_foaming,'Pick-lists &amp; Defaults'!$K95,IF(application=Aerosol_fogging,'Pick-lists &amp; Defaults'!$K121, IF(application=Smearing,'Pick-lists &amp; Defaults'!$K147,IF(application=Fumigation,'Pick-lists &amp; Defaults'!$K173,IF(application=Sprinkling,'Pick-lists &amp; Defaults'!$K199,IF(application=Bait,'Pick-lists &amp; Defaults'!$K225,IF(application=Sprinkling_bait,'Pick-lists &amp; Defaults'!$K251,"??")))))))</f>
        <v>??</v>
      </c>
      <c r="W134" s="197" t="str">
        <f>IF(application=Spraying_foaming,'Pick-lists &amp; Defaults'!$K96,IF(application=Aerosol_fogging,'Pick-lists &amp; Defaults'!$K122, IF(application=Smearing,'Pick-lists &amp; Defaults'!$K148,IF(application=Fumigation,'Pick-lists &amp; Defaults'!$K174,IF(application=Sprinkling,'Pick-lists &amp; Defaults'!$K200,IF(application=Bait,'Pick-lists &amp; Defaults'!$K226,IF(application=Sprinkling_bait,'Pick-lists &amp; Defaults'!$K252,"??")))))))</f>
        <v>??</v>
      </c>
      <c r="X134" s="197" t="str">
        <f>IF(application=Spraying_foaming,'Pick-lists &amp; Defaults'!$K97,IF(application=Aerosol_fogging,'Pick-lists &amp; Defaults'!$K123, IF(application=Smearing,'Pick-lists &amp; Defaults'!$K149,IF(application=Fumigation,'Pick-lists &amp; Defaults'!$K175,IF(application=Sprinkling,'Pick-lists &amp; Defaults'!$K201,IF(application=Bait,'Pick-lists &amp; Defaults'!$K227,IF(application=Sprinkling_bait,'Pick-lists &amp; Defaults'!$K253,"??")))))))</f>
        <v>??</v>
      </c>
      <c r="Y134" s="197" t="str">
        <f>IF(application=Spraying_foaming,'Pick-lists &amp; Defaults'!$K98,IF(application=Aerosol_fogging,'Pick-lists &amp; Defaults'!$K124, IF(application=Smearing,'Pick-lists &amp; Defaults'!$K150,IF(application=Fumigation,'Pick-lists &amp; Defaults'!$K176,IF(application=Sprinkling,'Pick-lists &amp; Defaults'!$K202,IF(application=Bait,'Pick-lists &amp; Defaults'!$K228,IF(application=Sprinkling_bait,'Pick-lists &amp; Defaults'!$K254,"??")))))))</f>
        <v>??</v>
      </c>
      <c r="Z134" s="197" t="str">
        <f>IF(application=Spraying_foaming,'Pick-lists &amp; Defaults'!$K99,IF(application=Aerosol_fogging,'Pick-lists &amp; Defaults'!$K125, IF(application=Smearing,'Pick-lists &amp; Defaults'!$K151,IF(application=Fumigation,'Pick-lists &amp; Defaults'!$K177,IF(application=Sprinkling,'Pick-lists &amp; Defaults'!$K203,IF(application=Bait,'Pick-lists &amp; Defaults'!$K229,IF(application=Sprinkling_bait,'Pick-lists &amp; Defaults'!$K255,"??")))))))</f>
        <v>??</v>
      </c>
      <c r="AA134" s="197" t="str">
        <f>IF(application=Spraying_foaming,'Pick-lists &amp; Defaults'!$K100,IF(application=Aerosol_fogging,'Pick-lists &amp; Defaults'!$K126, IF(application=Smearing,'Pick-lists &amp; Defaults'!$K152,IF(application=Fumigation,'Pick-lists &amp; Defaults'!$K178,IF(application=Sprinkling,'Pick-lists &amp; Defaults'!$K204,IF(application=Bait,'Pick-lists &amp; Defaults'!$K230,IF(application=Sprinkling_bait,'Pick-lists &amp; Defaults'!$K256,"??")))))))</f>
        <v>??</v>
      </c>
      <c r="AB134" s="197" t="str">
        <f>IF(application=Spraying_foaming,'Pick-lists &amp; Defaults'!$K101,IF(application=Aerosol_fogging,'Pick-lists &amp; Defaults'!$K127, IF(application=Smearing,'Pick-lists &amp; Defaults'!$K153,IF(application=Fumigation,'Pick-lists &amp; Defaults'!$K179,IF(application=Sprinkling,'Pick-lists &amp; Defaults'!$K205,IF(application=Bait,'Pick-lists &amp; Defaults'!$K231,IF(application=Sprinkling_bait,'Pick-lists &amp; Defaults'!$K257,"??")))))))</f>
        <v>??</v>
      </c>
      <c r="AC134" s="197" t="str">
        <f>IF(application=Spraying_foaming,'Pick-lists &amp; Defaults'!$K102,IF(application=Aerosol_fogging,'Pick-lists &amp; Defaults'!$K128, IF(application=Smearing,'Pick-lists &amp; Defaults'!$K154,IF(application=Fumigation,'Pick-lists &amp; Defaults'!$K180,IF(application=Sprinkling,'Pick-lists &amp; Defaults'!$K206,IF(application=Bait,'Pick-lists &amp; Defaults'!$K232,IF(application=Sprinkling_bait,'Pick-lists &amp; Defaults'!$K258,"??")))))))</f>
        <v>??</v>
      </c>
      <c r="AD134" s="197" t="str">
        <f>IF(application=Spraying_foaming,'Pick-lists &amp; Defaults'!$K103,IF(application=Aerosol_fogging,'Pick-lists &amp; Defaults'!$K129, IF(application=Smearing,'Pick-lists &amp; Defaults'!$K155,IF(application=Fumigation,'Pick-lists &amp; Defaults'!$K181,IF(application=Sprinkling,'Pick-lists &amp; Defaults'!$K207,IF(application=Bait,'Pick-lists &amp; Defaults'!$K233,IF(application=Sprinkling_bait,'Pick-lists &amp; Defaults'!$K259,"??")))))))</f>
        <v>??</v>
      </c>
    </row>
    <row r="135" spans="1:122" s="73" customFormat="1" ht="15.4">
      <c r="B135" s="107"/>
      <c r="C135" s="107"/>
      <c r="D135" s="133" t="s">
        <v>166</v>
      </c>
      <c r="E135" s="133"/>
      <c r="F135" s="116" t="s">
        <v>385</v>
      </c>
      <c r="G135" s="121" t="s">
        <v>13</v>
      </c>
      <c r="H135" s="124" t="s">
        <v>5</v>
      </c>
      <c r="I135" s="124"/>
      <c r="J135" s="120"/>
      <c r="K135" s="197" t="str">
        <f>IF(application=Spraying_foaming,'Pick-lists &amp; Defaults'!$L84,IF(application=Aerosol_fogging,'Pick-lists &amp; Defaults'!$L110, IF(application=Smearing,'Pick-lists &amp; Defaults'!$L136,IF(application=Fumigation,'Pick-lists &amp; Defaults'!$L162,IF(application=Sprinkling,'Pick-lists &amp; Defaults'!$L188,IF(application=Bait,'Pick-lists &amp; Defaults'!$L214,IF(application=Sprinkling_bait,'Pick-lists &amp; Defaults'!$L240,"??")))))))</f>
        <v>??</v>
      </c>
      <c r="L135" s="197" t="str">
        <f>IF(application=Spraying_foaming,'Pick-lists &amp; Defaults'!$L85,IF(application=Aerosol_fogging,'Pick-lists &amp; Defaults'!$L111, IF(application=Smearing,'Pick-lists &amp; Defaults'!$L137,IF(application=Fumigation,'Pick-lists &amp; Defaults'!$L163,IF(application=Sprinkling,'Pick-lists &amp; Defaults'!$L189,IF(application=Bait,'Pick-lists &amp; Defaults'!$L215,IF(application=Sprinkling_bait,'Pick-lists &amp; Defaults'!$L241,"??")))))))</f>
        <v>??</v>
      </c>
      <c r="M135" s="197" t="str">
        <f>IF(application=Spraying_foaming,'Pick-lists &amp; Defaults'!$L86,IF(application=Aerosol_fogging,'Pick-lists &amp; Defaults'!$L112, IF(application=Smearing,'Pick-lists &amp; Defaults'!$L138,IF(application=Fumigation,'Pick-lists &amp; Defaults'!$L164,IF(application=Sprinkling,'Pick-lists &amp; Defaults'!$L190,IF(application=Bait,'Pick-lists &amp; Defaults'!$L216,IF(application=Sprinkling_bait,'Pick-lists &amp; Defaults'!$L242,"??")))))))</f>
        <v>??</v>
      </c>
      <c r="N135" s="197" t="str">
        <f>IF(application=Spraying_foaming,'Pick-lists &amp; Defaults'!$L87,IF(application=Aerosol_fogging,'Pick-lists &amp; Defaults'!$L113, IF(application=Smearing,'Pick-lists &amp; Defaults'!$L139,IF(application=Fumigation,'Pick-lists &amp; Defaults'!$L165,IF(application=Sprinkling,'Pick-lists &amp; Defaults'!$L191,IF(application=Bait,'Pick-lists &amp; Defaults'!$L217,IF(application=Sprinkling_bait,'Pick-lists &amp; Defaults'!$L243,"??")))))))</f>
        <v>??</v>
      </c>
      <c r="O135" s="197" t="str">
        <f>IF(application=Spraying_foaming,'Pick-lists &amp; Defaults'!$L88,IF(application=Aerosol_fogging,'Pick-lists &amp; Defaults'!$L114, IF(application=Smearing,'Pick-lists &amp; Defaults'!$L140,IF(application=Fumigation,'Pick-lists &amp; Defaults'!$L166,IF(application=Sprinkling,'Pick-lists &amp; Defaults'!$L192,IF(application=Bait,'Pick-lists &amp; Defaults'!$L218,IF(application=Sprinkling_bait,'Pick-lists &amp; Defaults'!$L244,"??")))))))</f>
        <v>??</v>
      </c>
      <c r="P135" s="197" t="str">
        <f>IF(application=Spraying_foaming,'Pick-lists &amp; Defaults'!$L89,IF(application=Aerosol_fogging,'Pick-lists &amp; Defaults'!$L115, IF(application=Smearing,'Pick-lists &amp; Defaults'!$L141,IF(application=Fumigation,'Pick-lists &amp; Defaults'!$L167,IF(application=Sprinkling,'Pick-lists &amp; Defaults'!$L193,IF(application=Bait,'Pick-lists &amp; Defaults'!$L219,IF(application=Sprinkling_bait,'Pick-lists &amp; Defaults'!$L245,"??")))))))</f>
        <v>??</v>
      </c>
      <c r="Q135" s="197" t="str">
        <f>IF(application=Spraying_foaming,'Pick-lists &amp; Defaults'!$L90,IF(application=Aerosol_fogging,'Pick-lists &amp; Defaults'!$L116, IF(application=Smearing,'Pick-lists &amp; Defaults'!$L142,IF(application=Fumigation,'Pick-lists &amp; Defaults'!$L168,IF(application=Sprinkling,'Pick-lists &amp; Defaults'!$L194,IF(application=Bait,'Pick-lists &amp; Defaults'!$L220,IF(application=Sprinkling_bait,'Pick-lists &amp; Defaults'!$L246,"??")))))))</f>
        <v>??</v>
      </c>
      <c r="R135" s="197" t="str">
        <f>IF(application=Spraying_foaming,'Pick-lists &amp; Defaults'!$L91,IF(application=Aerosol_fogging,'Pick-lists &amp; Defaults'!$L117, IF(application=Smearing,'Pick-lists &amp; Defaults'!$L143,IF(application=Fumigation,'Pick-lists &amp; Defaults'!$L169,IF(application=Sprinkling,'Pick-lists &amp; Defaults'!$L195,IF(application=Bait,'Pick-lists &amp; Defaults'!$L221,IF(application=Sprinkling_bait,'Pick-lists &amp; Defaults'!$L247,"??")))))))</f>
        <v>??</v>
      </c>
      <c r="S135" s="197" t="str">
        <f>IF(application=Spraying_foaming,'Pick-lists &amp; Defaults'!$L92,IF(application=Aerosol_fogging,'Pick-lists &amp; Defaults'!$L118, IF(application=Smearing,'Pick-lists &amp; Defaults'!$L144,IF(application=Fumigation,'Pick-lists &amp; Defaults'!$L170,IF(application=Sprinkling,'Pick-lists &amp; Defaults'!$L196,IF(application=Bait,'Pick-lists &amp; Defaults'!$L222,IF(application=Sprinkling_bait,'Pick-lists &amp; Defaults'!$L248,"??")))))))</f>
        <v>??</v>
      </c>
      <c r="T135" s="197" t="str">
        <f>IF(application=Spraying_foaming,'Pick-lists &amp; Defaults'!$L93,IF(application=Aerosol_fogging,'Pick-lists &amp; Defaults'!$L119, IF(application=Smearing,'Pick-lists &amp; Defaults'!$L145,IF(application=Fumigation,'Pick-lists &amp; Defaults'!$L171,IF(application=Sprinkling,'Pick-lists &amp; Defaults'!$L197,IF(application=Bait,'Pick-lists &amp; Defaults'!$L223,IF(application=Sprinkling_bait,'Pick-lists &amp; Defaults'!$L249,"??")))))))</f>
        <v>??</v>
      </c>
      <c r="U135" s="197" t="str">
        <f>IF(application=Spraying_foaming,'Pick-lists &amp; Defaults'!$L94,IF(application=Aerosol_fogging,'Pick-lists &amp; Defaults'!$L120, IF(application=Smearing,'Pick-lists &amp; Defaults'!$L146,IF(application=Fumigation,'Pick-lists &amp; Defaults'!$L172,IF(application=Sprinkling,'Pick-lists &amp; Defaults'!$L198,IF(application=Bait,'Pick-lists &amp; Defaults'!$L224,IF(application=Sprinkling_bait,'Pick-lists &amp; Defaults'!$L250,"??")))))))</f>
        <v>??</v>
      </c>
      <c r="V135" s="197" t="str">
        <f>IF(application=Spraying_foaming,'Pick-lists &amp; Defaults'!$L95,IF(application=Aerosol_fogging,'Pick-lists &amp; Defaults'!$L121, IF(application=Smearing,'Pick-lists &amp; Defaults'!$L147,IF(application=Fumigation,'Pick-lists &amp; Defaults'!$L173,IF(application=Sprinkling,'Pick-lists &amp; Defaults'!$L199,IF(application=Bait,'Pick-lists &amp; Defaults'!$L225,IF(application=Sprinkling_bait,'Pick-lists &amp; Defaults'!$L251,"??")))))))</f>
        <v>??</v>
      </c>
      <c r="W135" s="197" t="str">
        <f>IF(application=Spraying_foaming,'Pick-lists &amp; Defaults'!$L96,IF(application=Aerosol_fogging,'Pick-lists &amp; Defaults'!$L122, IF(application=Smearing,'Pick-lists &amp; Defaults'!$L148,IF(application=Fumigation,'Pick-lists &amp; Defaults'!$L174,IF(application=Sprinkling,'Pick-lists &amp; Defaults'!$L200,IF(application=Bait,'Pick-lists &amp; Defaults'!$L226,IF(application=Sprinkling_bait,'Pick-lists &amp; Defaults'!$L252,"??")))))))</f>
        <v>??</v>
      </c>
      <c r="X135" s="197" t="str">
        <f>IF(application=Spraying_foaming,'Pick-lists &amp; Defaults'!$L97,IF(application=Aerosol_fogging,'Pick-lists &amp; Defaults'!$L123, IF(application=Smearing,'Pick-lists &amp; Defaults'!$L149,IF(application=Fumigation,'Pick-lists &amp; Defaults'!$L175,IF(application=Sprinkling,'Pick-lists &amp; Defaults'!$L201,IF(application=Bait,'Pick-lists &amp; Defaults'!$L227,IF(application=Sprinkling_bait,'Pick-lists &amp; Defaults'!$L253,"??")))))))</f>
        <v>??</v>
      </c>
      <c r="Y135" s="197" t="str">
        <f>IF(application=Spraying_foaming,'Pick-lists &amp; Defaults'!$L98,IF(application=Aerosol_fogging,'Pick-lists &amp; Defaults'!$L124, IF(application=Smearing,'Pick-lists &amp; Defaults'!$L150,IF(application=Fumigation,'Pick-lists &amp; Defaults'!$L176,IF(application=Sprinkling,'Pick-lists &amp; Defaults'!$L202,IF(application=Bait,'Pick-lists &amp; Defaults'!$L228,IF(application=Sprinkling_bait,'Pick-lists &amp; Defaults'!$L254,"??")))))))</f>
        <v>??</v>
      </c>
      <c r="Z135" s="197" t="str">
        <f>IF(application=Spraying_foaming,'Pick-lists &amp; Defaults'!$L99,IF(application=Aerosol_fogging,'Pick-lists &amp; Defaults'!$L125, IF(application=Smearing,'Pick-lists &amp; Defaults'!$L151,IF(application=Fumigation,'Pick-lists &amp; Defaults'!$L177,IF(application=Sprinkling,'Pick-lists &amp; Defaults'!$L203,IF(application=Bait,'Pick-lists &amp; Defaults'!$L229,IF(application=Sprinkling_bait,'Pick-lists &amp; Defaults'!$L255,"??")))))))</f>
        <v>??</v>
      </c>
      <c r="AA135" s="197" t="str">
        <f>IF(application=Spraying_foaming,'Pick-lists &amp; Defaults'!$L100,IF(application=Aerosol_fogging,'Pick-lists &amp; Defaults'!$L126, IF(application=Smearing,'Pick-lists &amp; Defaults'!$L152,IF(application=Fumigation,'Pick-lists &amp; Defaults'!$L178,IF(application=Sprinkling,'Pick-lists &amp; Defaults'!$L204,IF(application=Bait,'Pick-lists &amp; Defaults'!$L230,IF(application=Sprinkling_bait,'Pick-lists &amp; Defaults'!$L256,"??")))))))</f>
        <v>??</v>
      </c>
      <c r="AB135" s="197" t="str">
        <f>IF(application=Spraying_foaming,'Pick-lists &amp; Defaults'!$L101,IF(application=Aerosol_fogging,'Pick-lists &amp; Defaults'!$L127, IF(application=Smearing,'Pick-lists &amp; Defaults'!$L153,IF(application=Fumigation,'Pick-lists &amp; Defaults'!$L179,IF(application=Sprinkling,'Pick-lists &amp; Defaults'!$L205,IF(application=Bait,'Pick-lists &amp; Defaults'!$L231,IF(application=Sprinkling_bait,'Pick-lists &amp; Defaults'!$L257,"??")))))))</f>
        <v>??</v>
      </c>
      <c r="AC135" s="197" t="str">
        <f>IF(application=Spraying_foaming,'Pick-lists &amp; Defaults'!$L102,IF(application=Aerosol_fogging,'Pick-lists &amp; Defaults'!$L128, IF(application=Smearing,'Pick-lists &amp; Defaults'!$L154,IF(application=Fumigation,'Pick-lists &amp; Defaults'!$L180,IF(application=Sprinkling,'Pick-lists &amp; Defaults'!$L206,IF(application=Bait,'Pick-lists &amp; Defaults'!$L232,IF(application=Sprinkling_bait,'Pick-lists &amp; Defaults'!$L258,"??")))))))</f>
        <v>??</v>
      </c>
      <c r="AD135" s="197" t="str">
        <f>IF(application=Spraying_foaming,'Pick-lists &amp; Defaults'!$L103,IF(application=Aerosol_fogging,'Pick-lists &amp; Defaults'!$L129, IF(application=Smearing,'Pick-lists &amp; Defaults'!$L155,IF(application=Fumigation,'Pick-lists &amp; Defaults'!$L181,IF(application=Sprinkling,'Pick-lists &amp; Defaults'!$L207,IF(application=Bait,'Pick-lists &amp; Defaults'!$L233,IF(application=Sprinkling_bait,'Pick-lists &amp; Defaults'!$L259,"??")))))))</f>
        <v>??</v>
      </c>
    </row>
    <row r="136" spans="1:122" ht="15.4">
      <c r="B136" s="107"/>
      <c r="C136" s="107"/>
      <c r="D136" s="107" t="s">
        <v>167</v>
      </c>
      <c r="E136" s="107"/>
      <c r="F136" s="116" t="s">
        <v>385</v>
      </c>
      <c r="G136" s="115" t="s">
        <v>13</v>
      </c>
      <c r="H136" s="124" t="s">
        <v>5</v>
      </c>
      <c r="I136" s="124"/>
      <c r="J136" s="107"/>
      <c r="K136" s="197" t="str">
        <f>IF(application=Spraying_foaming,'Pick-lists &amp; Defaults'!$M84,IF(application=Aerosol_fogging,'Pick-lists &amp; Defaults'!$M110, IF(application=Smearing,'Pick-lists &amp; Defaults'!$M136,IF(application=Fumigation,'Pick-lists &amp; Defaults'!$M162,IF(application=Sprinkling,'Pick-lists &amp; Defaults'!$M188,IF(application=Bait,'Pick-lists &amp; Defaults'!$M214,IF(application=Sprinkling_bait,'Pick-lists &amp; Defaults'!$M240,"??")))))))</f>
        <v>??</v>
      </c>
      <c r="L136" s="197" t="str">
        <f>IF(application=Spraying_foaming,'Pick-lists &amp; Defaults'!$M85,IF(application=Aerosol_fogging,'Pick-lists &amp; Defaults'!$M111, IF(application=Smearing,'Pick-lists &amp; Defaults'!$M137,IF(application=Fumigation,'Pick-lists &amp; Defaults'!$M163,IF(application=Sprinkling,'Pick-lists &amp; Defaults'!$M189,IF(application=Bait,'Pick-lists &amp; Defaults'!$M215,IF(application=Sprinkling_bait,'Pick-lists &amp; Defaults'!$M241,"??")))))))</f>
        <v>??</v>
      </c>
      <c r="M136" s="197" t="str">
        <f>IF(application=Spraying_foaming,'Pick-lists &amp; Defaults'!$M86,IF(application=Aerosol_fogging,'Pick-lists &amp; Defaults'!$M112, IF(application=Smearing,'Pick-lists &amp; Defaults'!$M138,IF(application=Fumigation,'Pick-lists &amp; Defaults'!$M164,IF(application=Sprinkling,'Pick-lists &amp; Defaults'!$M190,IF(application=Bait,'Pick-lists &amp; Defaults'!$M216,IF(application=Sprinkling_bait,'Pick-lists &amp; Defaults'!$M242,"??")))))))</f>
        <v>??</v>
      </c>
      <c r="N136" s="197" t="str">
        <f>IF(application=Spraying_foaming,'Pick-lists &amp; Defaults'!$M87,IF(application=Aerosol_fogging,'Pick-lists &amp; Defaults'!$M113, IF(application=Smearing,'Pick-lists &amp; Defaults'!$M139,IF(application=Fumigation,'Pick-lists &amp; Defaults'!$M165,IF(application=Sprinkling,'Pick-lists &amp; Defaults'!$M191,IF(application=Bait,'Pick-lists &amp; Defaults'!$M217,IF(application=Sprinkling_bait,'Pick-lists &amp; Defaults'!$M243,"??")))))))</f>
        <v>??</v>
      </c>
      <c r="O136" s="197" t="str">
        <f>IF(application=Spraying_foaming,'Pick-lists &amp; Defaults'!$M88,IF(application=Aerosol_fogging,'Pick-lists &amp; Defaults'!$M114, IF(application=Smearing,'Pick-lists &amp; Defaults'!$M140,IF(application=Fumigation,'Pick-lists &amp; Defaults'!$M166,IF(application=Sprinkling,'Pick-lists &amp; Defaults'!$M192,IF(application=Bait,'Pick-lists &amp; Defaults'!$M218,IF(application=Sprinkling_bait,'Pick-lists &amp; Defaults'!$M244,"??")))))))</f>
        <v>??</v>
      </c>
      <c r="P136" s="197" t="str">
        <f>IF(application=Spraying_foaming,'Pick-lists &amp; Defaults'!$M89,IF(application=Aerosol_fogging,'Pick-lists &amp; Defaults'!$M115, IF(application=Smearing,'Pick-lists &amp; Defaults'!$M141,IF(application=Fumigation,'Pick-lists &amp; Defaults'!$M167,IF(application=Sprinkling,'Pick-lists &amp; Defaults'!$M193,IF(application=Bait,'Pick-lists &amp; Defaults'!$M219,IF(application=Sprinkling_bait,'Pick-lists &amp; Defaults'!$M245,"??")))))))</f>
        <v>??</v>
      </c>
      <c r="Q136" s="197" t="str">
        <f>IF(application=Spraying_foaming,'Pick-lists &amp; Defaults'!$M90,IF(application=Aerosol_fogging,'Pick-lists &amp; Defaults'!$M116, IF(application=Smearing,'Pick-lists &amp; Defaults'!$M142,IF(application=Fumigation,'Pick-lists &amp; Defaults'!$M168,IF(application=Sprinkling,'Pick-lists &amp; Defaults'!$M194,IF(application=Bait,'Pick-lists &amp; Defaults'!$M220,IF(application=Sprinkling_bait,'Pick-lists &amp; Defaults'!$M246,"??")))))))</f>
        <v>??</v>
      </c>
      <c r="R136" s="197" t="str">
        <f>IF(application=Spraying_foaming,'Pick-lists &amp; Defaults'!$M91,IF(application=Aerosol_fogging,'Pick-lists &amp; Defaults'!$M117, IF(application=Smearing,'Pick-lists &amp; Defaults'!$M143,IF(application=Fumigation,'Pick-lists &amp; Defaults'!$M169,IF(application=Sprinkling,'Pick-lists &amp; Defaults'!$M195,IF(application=Bait,'Pick-lists &amp; Defaults'!$M221,IF(application=Sprinkling_bait,'Pick-lists &amp; Defaults'!$M247,"??")))))))</f>
        <v>??</v>
      </c>
      <c r="S136" s="197" t="str">
        <f>IF(application=Spraying_foaming,'Pick-lists &amp; Defaults'!$M92,IF(application=Aerosol_fogging,'Pick-lists &amp; Defaults'!$M118, IF(application=Smearing,'Pick-lists &amp; Defaults'!$M144,IF(application=Fumigation,'Pick-lists &amp; Defaults'!$M170,IF(application=Sprinkling,'Pick-lists &amp; Defaults'!$M196,IF(application=Bait,'Pick-lists &amp; Defaults'!$M222,IF(application=Sprinkling_bait,'Pick-lists &amp; Defaults'!$M248,"??")))))))</f>
        <v>??</v>
      </c>
      <c r="T136" s="197" t="str">
        <f>IF(application=Spraying_foaming,'Pick-lists &amp; Defaults'!$M93,IF(application=Aerosol_fogging,'Pick-lists &amp; Defaults'!$M119, IF(application=Smearing,'Pick-lists &amp; Defaults'!$M145,IF(application=Fumigation,'Pick-lists &amp; Defaults'!$M171,IF(application=Sprinkling,'Pick-lists &amp; Defaults'!$M197,IF(application=Bait,'Pick-lists &amp; Defaults'!$M223,IF(application=Sprinkling_bait,'Pick-lists &amp; Defaults'!$M249,"??")))))))</f>
        <v>??</v>
      </c>
      <c r="U136" s="197" t="str">
        <f>IF(application=Spraying_foaming,'Pick-lists &amp; Defaults'!$M94,IF(application=Aerosol_fogging,'Pick-lists &amp; Defaults'!$M120, IF(application=Smearing,'Pick-lists &amp; Defaults'!$M146,IF(application=Fumigation,'Pick-lists &amp; Defaults'!$M172,IF(application=Sprinkling,'Pick-lists &amp; Defaults'!$M198,IF(application=Bait,'Pick-lists &amp; Defaults'!$M224,IF(application=Sprinkling_bait,'Pick-lists &amp; Defaults'!$M250,"??")))))))</f>
        <v>??</v>
      </c>
      <c r="V136" s="197" t="str">
        <f>IF(application=Spraying_foaming,'Pick-lists &amp; Defaults'!$M95,IF(application=Aerosol_fogging,'Pick-lists &amp; Defaults'!$M121, IF(application=Smearing,'Pick-lists &amp; Defaults'!$M147,IF(application=Fumigation,'Pick-lists &amp; Defaults'!$M173,IF(application=Sprinkling,'Pick-lists &amp; Defaults'!$M199,IF(application=Bait,'Pick-lists &amp; Defaults'!$M225,IF(application=Sprinkling_bait,'Pick-lists &amp; Defaults'!$M251,"??")))))))</f>
        <v>??</v>
      </c>
      <c r="W136" s="197" t="str">
        <f>IF(application=Spraying_foaming,'Pick-lists &amp; Defaults'!$M96,IF(application=Aerosol_fogging,'Pick-lists &amp; Defaults'!$M122, IF(application=Smearing,'Pick-lists &amp; Defaults'!$M148,IF(application=Fumigation,'Pick-lists &amp; Defaults'!$M174,IF(application=Sprinkling,'Pick-lists &amp; Defaults'!$M200,IF(application=Bait,'Pick-lists &amp; Defaults'!$M226,IF(application=Sprinkling_bait,'Pick-lists &amp; Defaults'!$M252,"??")))))))</f>
        <v>??</v>
      </c>
      <c r="X136" s="197" t="str">
        <f>IF(application=Spraying_foaming,'Pick-lists &amp; Defaults'!$M97,IF(application=Aerosol_fogging,'Pick-lists &amp; Defaults'!$M123, IF(application=Smearing,'Pick-lists &amp; Defaults'!$M149,IF(application=Fumigation,'Pick-lists &amp; Defaults'!$M175,IF(application=Sprinkling,'Pick-lists &amp; Defaults'!$M201,IF(application=Bait,'Pick-lists &amp; Defaults'!$M227,IF(application=Sprinkling_bait,'Pick-lists &amp; Defaults'!$M253,"??")))))))</f>
        <v>??</v>
      </c>
      <c r="Y136" s="197" t="str">
        <f>IF(application=Spraying_foaming,'Pick-lists &amp; Defaults'!$M98,IF(application=Aerosol_fogging,'Pick-lists &amp; Defaults'!$M124, IF(application=Smearing,'Pick-lists &amp; Defaults'!$M150,IF(application=Fumigation,'Pick-lists &amp; Defaults'!$M176,IF(application=Sprinkling,'Pick-lists &amp; Defaults'!$M202,IF(application=Bait,'Pick-lists &amp; Defaults'!$M228,IF(application=Sprinkling_bait,'Pick-lists &amp; Defaults'!$M254,"??")))))))</f>
        <v>??</v>
      </c>
      <c r="Z136" s="197" t="str">
        <f>IF(application=Spraying_foaming,'Pick-lists &amp; Defaults'!$M99,IF(application=Aerosol_fogging,'Pick-lists &amp; Defaults'!$M125, IF(application=Smearing,'Pick-lists &amp; Defaults'!$M151,IF(application=Fumigation,'Pick-lists &amp; Defaults'!$M177,IF(application=Sprinkling,'Pick-lists &amp; Defaults'!$M203,IF(application=Bait,'Pick-lists &amp; Defaults'!$M229,IF(application=Sprinkling_bait,'Pick-lists &amp; Defaults'!$M255,"??")))))))</f>
        <v>??</v>
      </c>
      <c r="AA136" s="197" t="str">
        <f>IF(application=Spraying_foaming,'Pick-lists &amp; Defaults'!$M100,IF(application=Aerosol_fogging,'Pick-lists &amp; Defaults'!$M126, IF(application=Smearing,'Pick-lists &amp; Defaults'!$M152,IF(application=Fumigation,'Pick-lists &amp; Defaults'!$M178,IF(application=Sprinkling,'Pick-lists &amp; Defaults'!$M204,IF(application=Bait,'Pick-lists &amp; Defaults'!$M230,IF(application=Sprinkling_bait,'Pick-lists &amp; Defaults'!$M256,"??")))))))</f>
        <v>??</v>
      </c>
      <c r="AB136" s="197" t="str">
        <f>IF(application=Spraying_foaming,'Pick-lists &amp; Defaults'!$M101,IF(application=Aerosol_fogging,'Pick-lists &amp; Defaults'!$M127, IF(application=Smearing,'Pick-lists &amp; Defaults'!$M153,IF(application=Fumigation,'Pick-lists &amp; Defaults'!$M179,IF(application=Sprinkling,'Pick-lists &amp; Defaults'!$M205,IF(application=Bait,'Pick-lists &amp; Defaults'!$M231,IF(application=Sprinkling_bait,'Pick-lists &amp; Defaults'!$M257,"??")))))))</f>
        <v>??</v>
      </c>
      <c r="AC136" s="197" t="str">
        <f>IF(application=Spraying_foaming,'Pick-lists &amp; Defaults'!$M102,IF(application=Aerosol_fogging,'Pick-lists &amp; Defaults'!$M128, IF(application=Smearing,'Pick-lists &amp; Defaults'!$M154,IF(application=Fumigation,'Pick-lists &amp; Defaults'!$M180,IF(application=Sprinkling,'Pick-lists &amp; Defaults'!$M206,IF(application=Bait,'Pick-lists &amp; Defaults'!$M232,IF(application=Sprinkling_bait,'Pick-lists &amp; Defaults'!$M258,"??")))))))</f>
        <v>??</v>
      </c>
      <c r="AD136" s="197" t="str">
        <f>IF(application=Spraying_foaming,'Pick-lists &amp; Defaults'!$M103,IF(application=Aerosol_fogging,'Pick-lists &amp; Defaults'!$M129, IF(application=Smearing,'Pick-lists &amp; Defaults'!$M155,IF(application=Fumigation,'Pick-lists &amp; Defaults'!$M181,IF(application=Sprinkling,'Pick-lists &amp; Defaults'!$M207,IF(application=Bait,'Pick-lists &amp; Defaults'!$M233,IF(application=Sprinkling_bait,'Pick-lists &amp; Defaults'!$M259,"??")))))))</f>
        <v>??</v>
      </c>
    </row>
    <row r="137" spans="1:122" s="73" customFormat="1" ht="15.4">
      <c r="B137" s="107"/>
      <c r="C137" s="107"/>
      <c r="D137" s="117" t="s">
        <v>373</v>
      </c>
      <c r="E137" s="132"/>
      <c r="F137" s="116" t="s">
        <v>385</v>
      </c>
      <c r="G137" s="115" t="s">
        <v>13</v>
      </c>
      <c r="H137" s="124" t="s">
        <v>5</v>
      </c>
      <c r="I137" s="120"/>
      <c r="J137" s="120"/>
      <c r="K137" s="197" t="str">
        <f>IF(application=Spraying_foaming,'Pick-lists &amp; Defaults'!$N84,IF(application=Aerosol_fogging,'Pick-lists &amp; Defaults'!$N110, IF(application=Smearing,'Pick-lists &amp; Defaults'!$N136,IF(application=Fumigation,'Pick-lists &amp; Defaults'!$N162,IF(application=Sprinkling,'Pick-lists &amp; Defaults'!$N188,IF(application=Bait,'Pick-lists &amp; Defaults'!$N214,IF(application=Sprinkling_bait,'Pick-lists &amp; Defaults'!$N240,"??")))))))</f>
        <v>??</v>
      </c>
      <c r="L137" s="197" t="str">
        <f>IF(application=Spraying_foaming,'Pick-lists &amp; Defaults'!$N85,IF(application=Aerosol_fogging,'Pick-lists &amp; Defaults'!$N111, IF(application=Smearing,'Pick-lists &amp; Defaults'!$N137,IF(application=Fumigation,'Pick-lists &amp; Defaults'!$N163,IF(application=Sprinkling,'Pick-lists &amp; Defaults'!$N189,IF(application=Bait,'Pick-lists &amp; Defaults'!$N215,IF(application=Sprinkling_bait,'Pick-lists &amp; Defaults'!$N241,"??")))))))</f>
        <v>??</v>
      </c>
      <c r="M137" s="197" t="str">
        <f>IF(application=Spraying_foaming,'Pick-lists &amp; Defaults'!$N86,IF(application=Aerosol_fogging,'Pick-lists &amp; Defaults'!$N112, IF(application=Smearing,'Pick-lists &amp; Defaults'!$N138,IF(application=Fumigation,'Pick-lists &amp; Defaults'!$N164,IF(application=Sprinkling,'Pick-lists &amp; Defaults'!$N190,IF(application=Bait,'Pick-lists &amp; Defaults'!$N216,IF(application=Sprinkling_bait,'Pick-lists &amp; Defaults'!$N242,"??")))))))</f>
        <v>??</v>
      </c>
      <c r="N137" s="197" t="str">
        <f>IF(application=Spraying_foaming,'Pick-lists &amp; Defaults'!$N87,IF(application=Aerosol_fogging,'Pick-lists &amp; Defaults'!$N113, IF(application=Smearing,'Pick-lists &amp; Defaults'!$N139,IF(application=Fumigation,'Pick-lists &amp; Defaults'!$N165,IF(application=Sprinkling,'Pick-lists &amp; Defaults'!$N191,IF(application=Bait,'Pick-lists &amp; Defaults'!$N217,IF(application=Sprinkling_bait,'Pick-lists &amp; Defaults'!$N243,"??")))))))</f>
        <v>??</v>
      </c>
      <c r="O137" s="197" t="str">
        <f>IF(application=Spraying_foaming,'Pick-lists &amp; Defaults'!$N88,IF(application=Aerosol_fogging,'Pick-lists &amp; Defaults'!$N114, IF(application=Smearing,'Pick-lists &amp; Defaults'!$N140,IF(application=Fumigation,'Pick-lists &amp; Defaults'!$N166,IF(application=Sprinkling,'Pick-lists &amp; Defaults'!$N192,IF(application=Bait,'Pick-lists &amp; Defaults'!$N218,IF(application=Sprinkling_bait,'Pick-lists &amp; Defaults'!$N244,"??")))))))</f>
        <v>??</v>
      </c>
      <c r="P137" s="197" t="str">
        <f>IF(application=Spraying_foaming,'Pick-lists &amp; Defaults'!$N89,IF(application=Aerosol_fogging,'Pick-lists &amp; Defaults'!$N115, IF(application=Smearing,'Pick-lists &amp; Defaults'!$N141,IF(application=Fumigation,'Pick-lists &amp; Defaults'!$N167,IF(application=Sprinkling,'Pick-lists &amp; Defaults'!$N193,IF(application=Bait,'Pick-lists &amp; Defaults'!$N219,IF(application=Sprinkling_bait,'Pick-lists &amp; Defaults'!$N245,"??")))))))</f>
        <v>??</v>
      </c>
      <c r="Q137" s="197" t="str">
        <f>IF(application=Spraying_foaming,'Pick-lists &amp; Defaults'!$N90,IF(application=Aerosol_fogging,'Pick-lists &amp; Defaults'!$N116, IF(application=Smearing,'Pick-lists &amp; Defaults'!$N142,IF(application=Fumigation,'Pick-lists &amp; Defaults'!$N168,IF(application=Sprinkling,'Pick-lists &amp; Defaults'!$N194,IF(application=Bait,'Pick-lists &amp; Defaults'!$N220,IF(application=Sprinkling_bait,'Pick-lists &amp; Defaults'!$N246,"??")))))))</f>
        <v>??</v>
      </c>
      <c r="R137" s="197" t="str">
        <f>IF(application=Spraying_foaming,'Pick-lists &amp; Defaults'!$N91,IF(application=Aerosol_fogging,'Pick-lists &amp; Defaults'!$N117, IF(application=Smearing,'Pick-lists &amp; Defaults'!$N143,IF(application=Fumigation,'Pick-lists &amp; Defaults'!$N169,IF(application=Sprinkling,'Pick-lists &amp; Defaults'!$N195,IF(application=Bait,'Pick-lists &amp; Defaults'!$N221,IF(application=Sprinkling_bait,'Pick-lists &amp; Defaults'!$N247,"??")))))))</f>
        <v>??</v>
      </c>
      <c r="S137" s="197" t="str">
        <f>IF(application=Spraying_foaming,'Pick-lists &amp; Defaults'!$N92,IF(application=Aerosol_fogging,'Pick-lists &amp; Defaults'!$N118, IF(application=Smearing,'Pick-lists &amp; Defaults'!$N144,IF(application=Fumigation,'Pick-lists &amp; Defaults'!$N170,IF(application=Sprinkling,'Pick-lists &amp; Defaults'!$N196,IF(application=Bait,'Pick-lists &amp; Defaults'!$N222,IF(application=Sprinkling_bait,'Pick-lists &amp; Defaults'!$N248,"??")))))))</f>
        <v>??</v>
      </c>
      <c r="T137" s="197" t="str">
        <f>IF(application=Spraying_foaming,'Pick-lists &amp; Defaults'!$N93,IF(application=Aerosol_fogging,'Pick-lists &amp; Defaults'!$N119, IF(application=Smearing,'Pick-lists &amp; Defaults'!$N145,IF(application=Fumigation,'Pick-lists &amp; Defaults'!$N171,IF(application=Sprinkling,'Pick-lists &amp; Defaults'!$N197,IF(application=Bait,'Pick-lists &amp; Defaults'!$N223,IF(application=Sprinkling_bait,'Pick-lists &amp; Defaults'!$N249,"??")))))))</f>
        <v>??</v>
      </c>
      <c r="U137" s="197" t="str">
        <f>IF(application=Spraying_foaming,'Pick-lists &amp; Defaults'!$N94,IF(application=Aerosol_fogging,'Pick-lists &amp; Defaults'!$N120, IF(application=Smearing,'Pick-lists &amp; Defaults'!$N146,IF(application=Fumigation,'Pick-lists &amp; Defaults'!$N172,IF(application=Sprinkling,'Pick-lists &amp; Defaults'!$N198,IF(application=Bait,'Pick-lists &amp; Defaults'!$N224,IF(application=Sprinkling_bait,'Pick-lists &amp; Defaults'!$N250,"??")))))))</f>
        <v>??</v>
      </c>
      <c r="V137" s="197" t="str">
        <f>IF(application=Spraying_foaming,'Pick-lists &amp; Defaults'!$N95,IF(application=Aerosol_fogging,'Pick-lists &amp; Defaults'!$N121, IF(application=Smearing,'Pick-lists &amp; Defaults'!$N147,IF(application=Fumigation,'Pick-lists &amp; Defaults'!$N173,IF(application=Sprinkling,'Pick-lists &amp; Defaults'!$N199,IF(application=Bait,'Pick-lists &amp; Defaults'!$N225,IF(application=Sprinkling_bait,'Pick-lists &amp; Defaults'!$N251,"??")))))))</f>
        <v>??</v>
      </c>
      <c r="W137" s="197" t="str">
        <f>IF(application=Spraying_foaming,'Pick-lists &amp; Defaults'!$N96,IF(application=Aerosol_fogging,'Pick-lists &amp; Defaults'!$N122, IF(application=Smearing,'Pick-lists &amp; Defaults'!$N148,IF(application=Fumigation,'Pick-lists &amp; Defaults'!$N174,IF(application=Sprinkling,'Pick-lists &amp; Defaults'!$N200,IF(application=Bait,'Pick-lists &amp; Defaults'!$N226,IF(application=Sprinkling_bait,'Pick-lists &amp; Defaults'!$N252,"??")))))))</f>
        <v>??</v>
      </c>
      <c r="X137" s="197" t="str">
        <f>IF(application=Spraying_foaming,'Pick-lists &amp; Defaults'!$N97,IF(application=Aerosol_fogging,'Pick-lists &amp; Defaults'!$N123, IF(application=Smearing,'Pick-lists &amp; Defaults'!$N149,IF(application=Fumigation,'Pick-lists &amp; Defaults'!$N175,IF(application=Sprinkling,'Pick-lists &amp; Defaults'!$N201,IF(application=Bait,'Pick-lists &amp; Defaults'!$N227,IF(application=Sprinkling_bait,'Pick-lists &amp; Defaults'!$N253,"??")))))))</f>
        <v>??</v>
      </c>
      <c r="Y137" s="197" t="str">
        <f>IF(application=Spraying_foaming,'Pick-lists &amp; Defaults'!$N98,IF(application=Aerosol_fogging,'Pick-lists &amp; Defaults'!$N124, IF(application=Smearing,'Pick-lists &amp; Defaults'!$N150,IF(application=Fumigation,'Pick-lists &amp; Defaults'!$N176,IF(application=Sprinkling,'Pick-lists &amp; Defaults'!$N202,IF(application=Bait,'Pick-lists &amp; Defaults'!$N228,IF(application=Sprinkling_bait,'Pick-lists &amp; Defaults'!$N254,"??")))))))</f>
        <v>??</v>
      </c>
      <c r="Z137" s="197" t="str">
        <f>IF(application=Spraying_foaming,'Pick-lists &amp; Defaults'!$N99,IF(application=Aerosol_fogging,'Pick-lists &amp; Defaults'!$N125, IF(application=Smearing,'Pick-lists &amp; Defaults'!$N151,IF(application=Fumigation,'Pick-lists &amp; Defaults'!$N177,IF(application=Sprinkling,'Pick-lists &amp; Defaults'!$N203,IF(application=Bait,'Pick-lists &amp; Defaults'!$N229,IF(application=Sprinkling_bait,'Pick-lists &amp; Defaults'!$N255,"??")))))))</f>
        <v>??</v>
      </c>
      <c r="AA137" s="197" t="str">
        <f>IF(application=Spraying_foaming,'Pick-lists &amp; Defaults'!$N100,IF(application=Aerosol_fogging,'Pick-lists &amp; Defaults'!$N126, IF(application=Smearing,'Pick-lists &amp; Defaults'!$N152,IF(application=Fumigation,'Pick-lists &amp; Defaults'!$N178,IF(application=Sprinkling,'Pick-lists &amp; Defaults'!$N204,IF(application=Bait,'Pick-lists &amp; Defaults'!$N230,IF(application=Sprinkling_bait,'Pick-lists &amp; Defaults'!$N256,"??")))))))</f>
        <v>??</v>
      </c>
      <c r="AB137" s="197" t="str">
        <f>IF(application=Spraying_foaming,'Pick-lists &amp; Defaults'!$N101,IF(application=Aerosol_fogging,'Pick-lists &amp; Defaults'!$N127, IF(application=Smearing,'Pick-lists &amp; Defaults'!$N153,IF(application=Fumigation,'Pick-lists &amp; Defaults'!$N179,IF(application=Sprinkling,'Pick-lists &amp; Defaults'!$N205,IF(application=Bait,'Pick-lists &amp; Defaults'!$N231,IF(application=Sprinkling_bait,'Pick-lists &amp; Defaults'!$N257,"??")))))))</f>
        <v>??</v>
      </c>
      <c r="AC137" s="197" t="str">
        <f>IF(application=Spraying_foaming,'Pick-lists &amp; Defaults'!$N102,IF(application=Aerosol_fogging,'Pick-lists &amp; Defaults'!$N128, IF(application=Smearing,'Pick-lists &amp; Defaults'!$N154,IF(application=Fumigation,'Pick-lists &amp; Defaults'!$N180,IF(application=Sprinkling,'Pick-lists &amp; Defaults'!$N206,IF(application=Bait,'Pick-lists &amp; Defaults'!$N232,IF(application=Sprinkling_bait,'Pick-lists &amp; Defaults'!$N258,"??")))))))</f>
        <v>??</v>
      </c>
      <c r="AD137" s="197" t="str">
        <f>IF(application=Spraying_foaming,'Pick-lists &amp; Defaults'!$N103,IF(application=Aerosol_fogging,'Pick-lists &amp; Defaults'!$N129, IF(application=Smearing,'Pick-lists &amp; Defaults'!$N155,IF(application=Fumigation,'Pick-lists &amp; Defaults'!$N181,IF(application=Sprinkling,'Pick-lists &amp; Defaults'!$N207,IF(application=Bait,'Pick-lists &amp; Defaults'!$N233,IF(application=Sprinkling_bait,'Pick-lists &amp; Defaults'!$N259,"??")))))))</f>
        <v>??</v>
      </c>
    </row>
    <row r="138" spans="1:122" s="73" customFormat="1">
      <c r="B138" s="107"/>
      <c r="C138" s="107"/>
      <c r="D138" s="133"/>
      <c r="E138" s="133"/>
      <c r="F138" s="106"/>
      <c r="G138" s="121"/>
      <c r="H138" s="120"/>
      <c r="I138" s="120"/>
      <c r="J138" s="120"/>
      <c r="K138" s="201"/>
      <c r="L138" s="201"/>
      <c r="M138" s="201"/>
      <c r="N138" s="201"/>
      <c r="O138" s="201"/>
      <c r="P138" s="201"/>
      <c r="Q138" s="201"/>
      <c r="R138" s="201"/>
      <c r="S138" s="201"/>
      <c r="T138" s="201"/>
      <c r="U138" s="201"/>
      <c r="V138" s="201"/>
      <c r="W138" s="201"/>
      <c r="X138" s="201"/>
      <c r="Y138" s="201"/>
      <c r="Z138" s="201"/>
      <c r="AA138" s="201"/>
      <c r="AB138" s="201"/>
      <c r="AC138" s="201"/>
      <c r="AD138" s="201"/>
    </row>
    <row r="139" spans="1:122" s="73" customFormat="1">
      <c r="B139" s="134"/>
      <c r="C139" s="134"/>
      <c r="D139" s="113"/>
      <c r="E139" s="113"/>
      <c r="F139" s="109"/>
      <c r="G139" s="120"/>
      <c r="H139" s="121"/>
      <c r="I139" s="121"/>
      <c r="J139" s="121"/>
      <c r="K139" s="202"/>
      <c r="L139" s="202"/>
      <c r="M139" s="202"/>
      <c r="N139" s="202"/>
      <c r="O139" s="202"/>
      <c r="P139" s="202"/>
      <c r="Q139" s="202"/>
      <c r="R139" s="202"/>
      <c r="S139" s="202"/>
      <c r="T139" s="202"/>
      <c r="U139" s="202"/>
      <c r="V139" s="202"/>
      <c r="W139" s="202"/>
      <c r="X139" s="202"/>
      <c r="Y139" s="202"/>
      <c r="Z139" s="202"/>
      <c r="AA139" s="202"/>
      <c r="AB139" s="202"/>
      <c r="AC139" s="202"/>
      <c r="AD139" s="202"/>
    </row>
    <row r="140" spans="1:122" s="73" customFormat="1" ht="14.25">
      <c r="B140" s="134" t="s">
        <v>110</v>
      </c>
      <c r="C140" s="134"/>
      <c r="D140" s="113" t="s">
        <v>107</v>
      </c>
      <c r="E140" s="113"/>
      <c r="F140" s="109" t="s">
        <v>391</v>
      </c>
      <c r="G140" s="121" t="s">
        <v>13</v>
      </c>
      <c r="H140" s="121" t="s">
        <v>108</v>
      </c>
      <c r="I140" s="121"/>
      <c r="J140" s="121"/>
      <c r="K140" s="197">
        <f>'Pick-lists &amp; Defaults'!N16</f>
        <v>0.33889999999999998</v>
      </c>
      <c r="L140" s="197">
        <f>'Pick-lists &amp; Defaults'!N17</f>
        <v>0.14316000000000001</v>
      </c>
      <c r="M140" s="197">
        <f>'Pick-lists &amp; Defaults'!N18</f>
        <v>0.28819</v>
      </c>
      <c r="N140" s="197">
        <f>'Pick-lists &amp; Defaults'!N19</f>
        <v>0.12862999999999999</v>
      </c>
      <c r="O140" s="197">
        <f>'Pick-lists &amp; Defaults'!N20</f>
        <v>2.3820000000000001E-2</v>
      </c>
      <c r="P140" s="197">
        <f>'Pick-lists &amp; Defaults'!N21</f>
        <v>7.1059999999999998E-2</v>
      </c>
      <c r="Q140" s="197">
        <f>'Pick-lists &amp; Defaults'!N22</f>
        <v>7.1059999999999998E-2</v>
      </c>
      <c r="R140" s="197">
        <f>'Pick-lists &amp; Defaults'!N23</f>
        <v>3.0429999999999999E-2</v>
      </c>
      <c r="S140" s="197">
        <f>'Pick-lists &amp; Defaults'!N24</f>
        <v>2.0200000000000001E-3</v>
      </c>
      <c r="T140" s="197">
        <f>'Pick-lists &amp; Defaults'!N25</f>
        <v>1.81E-3</v>
      </c>
      <c r="U140" s="197">
        <f>'Pick-lists &amp; Defaults'!N26</f>
        <v>1.81E-3</v>
      </c>
      <c r="V140" s="197">
        <f>'Pick-lists &amp; Defaults'!N27</f>
        <v>1.81E-3</v>
      </c>
      <c r="W140" s="197">
        <f>'Pick-lists &amp; Defaults'!N28</f>
        <v>1.7099999999999999E-3</v>
      </c>
      <c r="X140" s="197">
        <f>'Pick-lists &amp; Defaults'!N29</f>
        <v>1.56E-3</v>
      </c>
      <c r="Y140" s="197">
        <f>'Pick-lists &amp; Defaults'!N30</f>
        <v>1.7099999999999999E-3</v>
      </c>
      <c r="Z140" s="197">
        <f>'Pick-lists &amp; Defaults'!N31</f>
        <v>2.98E-3</v>
      </c>
      <c r="AA140" s="197">
        <f>'Pick-lists &amp; Defaults'!N32</f>
        <v>1.3699999999999999E-3</v>
      </c>
      <c r="AB140" s="197">
        <f>'Pick-lists &amp; Defaults'!N33</f>
        <v>4.8199999999999996E-3</v>
      </c>
      <c r="AC140" s="197">
        <f>'Pick-lists &amp; Defaults'!N34</f>
        <v>2.7399999999999998E-3</v>
      </c>
      <c r="AD140" s="197">
        <f>'Pick-lists &amp; Defaults'!N35</f>
        <v>4.8199999999999996E-3</v>
      </c>
    </row>
    <row r="141" spans="1:122" s="76" customFormat="1" ht="5.0999999999999996" customHeight="1">
      <c r="B141" s="134"/>
      <c r="C141" s="134"/>
      <c r="D141" s="107"/>
      <c r="E141" s="107"/>
      <c r="F141" s="106"/>
      <c r="G141" s="120"/>
      <c r="H141" s="121"/>
      <c r="I141" s="121"/>
      <c r="J141" s="121"/>
      <c r="K141" s="210"/>
      <c r="L141" s="210"/>
      <c r="M141" s="210"/>
      <c r="N141" s="210"/>
      <c r="O141" s="210"/>
      <c r="P141" s="210"/>
      <c r="Q141" s="210"/>
      <c r="R141" s="210"/>
      <c r="S141" s="210"/>
      <c r="T141" s="210"/>
      <c r="U141" s="210"/>
      <c r="V141" s="210"/>
      <c r="W141" s="210"/>
      <c r="X141" s="210"/>
      <c r="Y141" s="210"/>
      <c r="Z141" s="210"/>
      <c r="AA141" s="210"/>
      <c r="AB141" s="210"/>
      <c r="AC141" s="210"/>
      <c r="AD141" s="210"/>
    </row>
    <row r="142" spans="1:122" s="73" customFormat="1" ht="14.25">
      <c r="B142" s="119" t="s">
        <v>106</v>
      </c>
      <c r="C142" s="119"/>
      <c r="D142" s="133" t="s">
        <v>46</v>
      </c>
      <c r="E142" s="133"/>
      <c r="F142" s="109" t="s">
        <v>392</v>
      </c>
      <c r="G142" s="121" t="s">
        <v>13</v>
      </c>
      <c r="H142" s="124" t="s">
        <v>5</v>
      </c>
      <c r="I142" s="124"/>
      <c r="J142" s="120"/>
      <c r="K142" s="197">
        <f>'Pick-lists &amp; Defaults'!C16</f>
        <v>100</v>
      </c>
      <c r="L142" s="197">
        <f>'Pick-lists &amp; Defaults'!C17</f>
        <v>100</v>
      </c>
      <c r="M142" s="197">
        <f>'Pick-lists &amp; Defaults'!C18</f>
        <v>125</v>
      </c>
      <c r="N142" s="197">
        <f>'Pick-lists &amp; Defaults'!C19</f>
        <v>125</v>
      </c>
      <c r="O142" s="197">
        <f>'Pick-lists &amp; Defaults'!C20</f>
        <v>80</v>
      </c>
      <c r="P142" s="197">
        <f>'Pick-lists &amp; Defaults'!C21</f>
        <v>132</v>
      </c>
      <c r="Q142" s="197">
        <f>'Pick-lists &amp; Defaults'!C22</f>
        <v>132</v>
      </c>
      <c r="R142" s="197">
        <f>'Pick-lists &amp; Defaults'!C23</f>
        <v>400</v>
      </c>
      <c r="S142" s="197">
        <f>'Pick-lists &amp; Defaults'!C24</f>
        <v>21000</v>
      </c>
      <c r="T142" s="197">
        <f>'Pick-lists &amp; Defaults'!C25</f>
        <v>21000</v>
      </c>
      <c r="U142" s="197">
        <f>'Pick-lists &amp; Defaults'!C26</f>
        <v>21000</v>
      </c>
      <c r="V142" s="197">
        <f>'Pick-lists &amp; Defaults'!C27</f>
        <v>21000</v>
      </c>
      <c r="W142" s="197">
        <f>'Pick-lists &amp; Defaults'!C28</f>
        <v>10000</v>
      </c>
      <c r="X142" s="197">
        <f>'Pick-lists &amp; Defaults'!C29</f>
        <v>20000</v>
      </c>
      <c r="Y142" s="197">
        <f>'Pick-lists &amp; Defaults'!C30</f>
        <v>20000</v>
      </c>
      <c r="Z142" s="197">
        <f>'Pick-lists &amp; Defaults'!C31</f>
        <v>7000</v>
      </c>
      <c r="AA142" s="197">
        <f>'Pick-lists &amp; Defaults'!C32</f>
        <v>9000</v>
      </c>
      <c r="AB142" s="197">
        <f>'Pick-lists &amp; Defaults'!C33</f>
        <v>10000</v>
      </c>
      <c r="AC142" s="197">
        <f>'Pick-lists &amp; Defaults'!C34</f>
        <v>10000</v>
      </c>
      <c r="AD142" s="197">
        <f>'Pick-lists &amp; Defaults'!C35</f>
        <v>10000</v>
      </c>
    </row>
    <row r="143" spans="1:122" s="75" customFormat="1" ht="5.0999999999999996" customHeight="1">
      <c r="A143" s="76"/>
      <c r="B143" s="135"/>
      <c r="C143" s="135"/>
      <c r="D143" s="107"/>
      <c r="E143" s="107"/>
      <c r="F143" s="107"/>
      <c r="G143" s="115"/>
      <c r="H143" s="115"/>
      <c r="I143" s="115"/>
      <c r="J143" s="115"/>
      <c r="K143" s="211"/>
      <c r="L143" s="212"/>
      <c r="M143" s="212"/>
      <c r="N143" s="212"/>
      <c r="O143" s="212"/>
      <c r="P143" s="213"/>
      <c r="Q143" s="213"/>
      <c r="R143" s="213"/>
      <c r="S143" s="213"/>
      <c r="T143" s="213"/>
      <c r="U143" s="213"/>
      <c r="V143" s="213"/>
      <c r="W143" s="213"/>
      <c r="X143" s="213"/>
      <c r="Y143" s="213"/>
      <c r="Z143" s="213"/>
      <c r="AA143" s="213"/>
      <c r="AB143" s="213"/>
      <c r="AC143" s="213"/>
      <c r="AD143" s="21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9"/>
      <c r="DR143" s="79"/>
    </row>
    <row r="144" spans="1:122" s="97" customFormat="1">
      <c r="A144" s="76"/>
      <c r="B144" s="116"/>
      <c r="C144" s="116"/>
      <c r="D144" s="107"/>
      <c r="E144" s="107"/>
      <c r="F144" s="107"/>
      <c r="G144" s="115"/>
      <c r="H144" s="115"/>
      <c r="I144" s="115"/>
      <c r="J144" s="115"/>
      <c r="K144" s="115"/>
      <c r="L144" s="129"/>
      <c r="M144" s="129"/>
      <c r="N144" s="129"/>
      <c r="O144" s="129"/>
      <c r="P144" s="106"/>
      <c r="Q144" s="106"/>
      <c r="R144" s="106"/>
      <c r="S144" s="106"/>
      <c r="T144" s="106"/>
      <c r="U144" s="106"/>
      <c r="V144" s="106"/>
      <c r="W144" s="106"/>
      <c r="X144" s="106"/>
      <c r="Y144" s="106"/>
      <c r="Z144" s="106"/>
      <c r="AA144" s="106"/>
      <c r="AB144" s="106"/>
      <c r="AC144" s="106"/>
      <c r="AD144" s="10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214"/>
      <c r="DR144" s="214"/>
    </row>
    <row r="145" spans="1:122" s="73" customFormat="1" ht="14.65">
      <c r="A145" s="76"/>
      <c r="B145" s="103" t="s">
        <v>50</v>
      </c>
      <c r="C145" s="103"/>
      <c r="D145" s="103"/>
      <c r="E145" s="103"/>
      <c r="F145" s="104"/>
      <c r="G145" s="104"/>
      <c r="H145" s="104"/>
      <c r="I145" s="104"/>
      <c r="J145" s="104"/>
      <c r="K145" s="104"/>
      <c r="L145" s="104"/>
      <c r="M145" s="104"/>
      <c r="N145" s="105"/>
      <c r="O145" s="105"/>
      <c r="P145" s="105"/>
      <c r="Q145" s="105"/>
      <c r="R145" s="105"/>
      <c r="S145" s="105"/>
      <c r="T145" s="105"/>
      <c r="U145" s="105"/>
      <c r="V145" s="105"/>
      <c r="W145" s="105"/>
      <c r="X145" s="105"/>
      <c r="Y145" s="105"/>
      <c r="Z145" s="105"/>
      <c r="AA145" s="105"/>
      <c r="AB145" s="105"/>
      <c r="AC145" s="105"/>
      <c r="AD145" s="105"/>
      <c r="DQ145" s="79"/>
      <c r="DR145" s="79"/>
    </row>
    <row r="146" spans="1:122" s="73" customFormat="1">
      <c r="A146" s="76"/>
      <c r="B146" s="106"/>
      <c r="C146" s="106"/>
      <c r="D146" s="106"/>
      <c r="E146" s="106"/>
      <c r="F146" s="106"/>
      <c r="G146" s="106"/>
      <c r="H146" s="106"/>
      <c r="I146" s="106"/>
      <c r="J146" s="106"/>
      <c r="K146" s="106"/>
      <c r="L146" s="106"/>
      <c r="M146" s="106"/>
      <c r="N146" s="107"/>
      <c r="O146" s="129"/>
      <c r="P146" s="106"/>
      <c r="Q146" s="106"/>
      <c r="R146" s="106"/>
      <c r="S146" s="106"/>
      <c r="T146" s="106"/>
      <c r="U146" s="106"/>
      <c r="V146" s="106"/>
      <c r="W146" s="106"/>
      <c r="X146" s="106"/>
      <c r="Y146" s="106"/>
      <c r="Z146" s="106"/>
      <c r="AA146" s="106"/>
      <c r="AB146" s="106"/>
      <c r="AC146" s="106"/>
      <c r="AD146" s="106"/>
      <c r="DQ146" s="79"/>
      <c r="DR146" s="79"/>
    </row>
    <row r="147" spans="1:122" s="73" customFormat="1" ht="13.9">
      <c r="A147" s="76"/>
      <c r="B147" s="110" t="s">
        <v>2</v>
      </c>
      <c r="C147" s="110"/>
      <c r="D147" s="111" t="s">
        <v>4</v>
      </c>
      <c r="E147" s="111"/>
      <c r="F147" s="111" t="s">
        <v>9</v>
      </c>
      <c r="G147" s="112" t="s">
        <v>11</v>
      </c>
      <c r="H147" s="112" t="s">
        <v>3</v>
      </c>
      <c r="I147" s="112"/>
      <c r="J147" s="112"/>
      <c r="K147" s="112" t="s">
        <v>7</v>
      </c>
      <c r="L147" s="106"/>
      <c r="M147" s="106"/>
      <c r="N147" s="106"/>
      <c r="O147" s="129"/>
      <c r="P147" s="106"/>
      <c r="Q147" s="106"/>
      <c r="R147" s="106"/>
      <c r="S147" s="106"/>
      <c r="T147" s="106"/>
      <c r="U147" s="106"/>
      <c r="V147" s="106"/>
      <c r="W147" s="106"/>
      <c r="X147" s="106"/>
      <c r="Y147" s="106"/>
      <c r="Z147" s="106"/>
      <c r="AA147" s="106"/>
      <c r="AB147" s="106"/>
      <c r="AC147" s="106"/>
      <c r="AD147" s="106"/>
      <c r="DQ147" s="79"/>
      <c r="DR147" s="79"/>
    </row>
    <row r="148" spans="1:122" s="73" customFormat="1">
      <c r="A148" s="76"/>
      <c r="B148" s="136"/>
      <c r="C148" s="136"/>
      <c r="D148" s="136"/>
      <c r="E148" s="136"/>
      <c r="F148" s="107"/>
      <c r="G148" s="136"/>
      <c r="H148" s="136"/>
      <c r="I148" s="136"/>
      <c r="J148" s="136"/>
      <c r="K148" s="136"/>
      <c r="L148" s="106"/>
      <c r="M148" s="106"/>
      <c r="N148" s="106"/>
      <c r="O148" s="129"/>
      <c r="P148" s="106"/>
      <c r="Q148" s="106"/>
      <c r="R148" s="106"/>
      <c r="S148" s="106"/>
      <c r="T148" s="106"/>
      <c r="U148" s="106"/>
      <c r="V148" s="106"/>
      <c r="W148" s="106"/>
      <c r="X148" s="106"/>
      <c r="Y148" s="106"/>
      <c r="Z148" s="106"/>
      <c r="AA148" s="106"/>
      <c r="AB148" s="106"/>
      <c r="AC148" s="106"/>
      <c r="AD148" s="106"/>
      <c r="DQ148" s="79"/>
      <c r="DR148" s="79"/>
    </row>
    <row r="149" spans="1:122" s="73" customFormat="1" ht="24.75">
      <c r="A149" s="76"/>
      <c r="B149" s="122" t="s">
        <v>158</v>
      </c>
      <c r="C149" s="122"/>
      <c r="D149" s="129" t="s">
        <v>155</v>
      </c>
      <c r="E149" s="129"/>
      <c r="F149" s="122" t="s">
        <v>411</v>
      </c>
      <c r="G149" s="124" t="s">
        <v>6</v>
      </c>
      <c r="H149" s="124" t="s">
        <v>5</v>
      </c>
      <c r="I149" s="124"/>
      <c r="J149" s="124"/>
      <c r="K149" s="124">
        <v>1</v>
      </c>
      <c r="L149" s="106"/>
      <c r="M149" s="106"/>
      <c r="N149" s="106"/>
      <c r="O149" s="106"/>
      <c r="P149" s="106"/>
      <c r="Q149" s="106"/>
      <c r="R149" s="106"/>
      <c r="S149" s="106"/>
      <c r="T149" s="106"/>
      <c r="U149" s="106"/>
      <c r="V149" s="106"/>
      <c r="W149" s="106"/>
      <c r="X149" s="106"/>
      <c r="Y149" s="106"/>
      <c r="Z149" s="106"/>
      <c r="AA149" s="106"/>
      <c r="AB149" s="106"/>
      <c r="AC149" s="106"/>
      <c r="AD149" s="106"/>
      <c r="DQ149" s="79"/>
      <c r="DR149" s="79"/>
    </row>
    <row r="150" spans="1:122" s="73" customFormat="1" ht="5.0999999999999996" customHeight="1">
      <c r="A150" s="76"/>
      <c r="B150" s="190"/>
      <c r="C150" s="190"/>
      <c r="D150" s="130"/>
      <c r="E150" s="130"/>
      <c r="F150" s="117"/>
      <c r="G150" s="124"/>
      <c r="H150" s="124"/>
      <c r="I150" s="124"/>
      <c r="J150" s="124"/>
      <c r="K150" s="137"/>
      <c r="L150" s="106"/>
      <c r="M150" s="106"/>
      <c r="N150" s="106"/>
      <c r="O150" s="106"/>
      <c r="P150" s="106"/>
      <c r="Q150" s="106"/>
      <c r="R150" s="106"/>
      <c r="S150" s="106"/>
      <c r="T150" s="106"/>
      <c r="U150" s="106"/>
      <c r="V150" s="106"/>
      <c r="W150" s="106"/>
      <c r="X150" s="106"/>
      <c r="Y150" s="106"/>
      <c r="Z150" s="106"/>
      <c r="AA150" s="106"/>
      <c r="AB150" s="106"/>
      <c r="AC150" s="106"/>
      <c r="AD150" s="106"/>
      <c r="DQ150" s="79"/>
      <c r="DR150" s="79"/>
    </row>
    <row r="151" spans="1:122" s="73" customFormat="1" ht="49.5">
      <c r="A151" s="76"/>
      <c r="B151" s="122" t="s">
        <v>186</v>
      </c>
      <c r="C151" s="122"/>
      <c r="D151" s="129" t="s">
        <v>156</v>
      </c>
      <c r="E151" s="129"/>
      <c r="F151" s="122" t="s">
        <v>412</v>
      </c>
      <c r="G151" s="124" t="s">
        <v>8</v>
      </c>
      <c r="H151" s="124" t="s">
        <v>5</v>
      </c>
      <c r="I151" s="124"/>
      <c r="J151" s="124"/>
      <c r="K151" s="199" t="str">
        <f>IF(AND(ISNUMBER(Nlapp_grass),ISNUMBER(Tgr_int),ISNUMBER(Tbioc_int),ISNUMBER(Napp_prescr)),IF((Nlapp_grass*Tgr_int/Tbioc_int)&gt;Napp_prescr,Napp_prescr/Nlapp_grass,Tgr_int/Tbioc_int),"??")</f>
        <v>??</v>
      </c>
      <c r="L151" s="106"/>
      <c r="M151" s="106"/>
      <c r="N151" s="106"/>
      <c r="O151" s="106"/>
      <c r="P151" s="106"/>
      <c r="Q151" s="106"/>
      <c r="R151" s="106"/>
      <c r="S151" s="106"/>
      <c r="T151" s="106"/>
      <c r="U151" s="106"/>
      <c r="V151" s="106"/>
      <c r="W151" s="106"/>
      <c r="X151" s="106"/>
      <c r="Y151" s="106"/>
      <c r="Z151" s="106"/>
      <c r="AA151" s="106"/>
      <c r="AB151" s="106"/>
      <c r="AC151" s="106"/>
      <c r="AD151" s="106"/>
      <c r="DQ151" s="79"/>
      <c r="DR151" s="79"/>
    </row>
    <row r="152" spans="1:122" s="73" customFormat="1" ht="5.0999999999999996" customHeight="1">
      <c r="A152" s="76"/>
      <c r="B152" s="163"/>
      <c r="C152" s="163"/>
      <c r="D152" s="163"/>
      <c r="E152" s="163"/>
      <c r="F152" s="117"/>
      <c r="G152" s="136"/>
      <c r="H152" s="136"/>
      <c r="I152" s="136"/>
      <c r="J152" s="136"/>
      <c r="K152" s="140"/>
      <c r="L152" s="106"/>
      <c r="M152" s="106"/>
      <c r="N152" s="106"/>
      <c r="O152" s="129"/>
      <c r="P152" s="106"/>
      <c r="Q152" s="106"/>
      <c r="R152" s="106"/>
      <c r="S152" s="106"/>
      <c r="T152" s="106"/>
      <c r="U152" s="106"/>
      <c r="V152" s="106"/>
      <c r="W152" s="106"/>
      <c r="X152" s="106"/>
      <c r="Y152" s="106"/>
      <c r="Z152" s="106"/>
      <c r="AA152" s="106"/>
      <c r="AB152" s="106"/>
      <c r="AC152" s="106"/>
      <c r="AD152" s="106"/>
      <c r="DQ152" s="79"/>
      <c r="DR152" s="79"/>
    </row>
    <row r="153" spans="1:122" s="73" customFormat="1" ht="27.75">
      <c r="A153" s="76"/>
      <c r="B153" s="122" t="s">
        <v>185</v>
      </c>
      <c r="C153" s="122"/>
      <c r="D153" s="129" t="s">
        <v>116</v>
      </c>
      <c r="E153" s="129"/>
      <c r="F153" s="122" t="s">
        <v>422</v>
      </c>
      <c r="G153" s="115" t="s">
        <v>8</v>
      </c>
      <c r="H153" s="115" t="s">
        <v>51</v>
      </c>
      <c r="I153" s="115"/>
      <c r="J153" s="115"/>
      <c r="K153" s="173" t="str">
        <f t="shared" ref="K153:AD153" si="0">IF(ISNUMBER(app_rate),IF(ISNUMBER(K129),0.001*app_rate*K129,IF(ISNUMBER(K130),0.001*app_rate*K130,"??")),"??")</f>
        <v>??</v>
      </c>
      <c r="L153" s="173" t="str">
        <f t="shared" si="0"/>
        <v>??</v>
      </c>
      <c r="M153" s="173" t="str">
        <f t="shared" si="0"/>
        <v>??</v>
      </c>
      <c r="N153" s="173" t="str">
        <f t="shared" si="0"/>
        <v>??</v>
      </c>
      <c r="O153" s="173" t="str">
        <f t="shared" si="0"/>
        <v>??</v>
      </c>
      <c r="P153" s="173" t="str">
        <f t="shared" si="0"/>
        <v>??</v>
      </c>
      <c r="Q153" s="173" t="str">
        <f t="shared" si="0"/>
        <v>??</v>
      </c>
      <c r="R153" s="173" t="str">
        <f t="shared" si="0"/>
        <v>??</v>
      </c>
      <c r="S153" s="173" t="str">
        <f t="shared" si="0"/>
        <v>??</v>
      </c>
      <c r="T153" s="173" t="str">
        <f t="shared" si="0"/>
        <v>??</v>
      </c>
      <c r="U153" s="173" t="str">
        <f t="shared" si="0"/>
        <v>??</v>
      </c>
      <c r="V153" s="173" t="str">
        <f t="shared" si="0"/>
        <v>??</v>
      </c>
      <c r="W153" s="173" t="str">
        <f t="shared" si="0"/>
        <v>??</v>
      </c>
      <c r="X153" s="173" t="str">
        <f t="shared" si="0"/>
        <v>??</v>
      </c>
      <c r="Y153" s="173" t="str">
        <f t="shared" si="0"/>
        <v>??</v>
      </c>
      <c r="Z153" s="173" t="str">
        <f t="shared" si="0"/>
        <v>??</v>
      </c>
      <c r="AA153" s="173" t="str">
        <f t="shared" si="0"/>
        <v>??</v>
      </c>
      <c r="AB153" s="173" t="str">
        <f t="shared" si="0"/>
        <v>??</v>
      </c>
      <c r="AC153" s="173" t="str">
        <f t="shared" si="0"/>
        <v>??</v>
      </c>
      <c r="AD153" s="173" t="str">
        <f t="shared" si="0"/>
        <v>??</v>
      </c>
    </row>
    <row r="154" spans="1:122" s="73" customFormat="1" ht="5.0999999999999996" customHeight="1">
      <c r="A154" s="76"/>
      <c r="B154" s="119"/>
      <c r="C154" s="119"/>
      <c r="D154" s="119"/>
      <c r="E154" s="119"/>
      <c r="F154" s="119"/>
      <c r="G154" s="119"/>
      <c r="H154" s="106"/>
      <c r="I154" s="106"/>
      <c r="J154" s="106"/>
      <c r="K154" s="140"/>
      <c r="L154" s="141"/>
      <c r="M154" s="141"/>
      <c r="N154" s="141"/>
      <c r="O154" s="142"/>
      <c r="P154" s="141"/>
      <c r="Q154" s="141"/>
      <c r="R154" s="141"/>
      <c r="S154" s="141"/>
      <c r="T154" s="141"/>
      <c r="U154" s="141"/>
      <c r="V154" s="141"/>
      <c r="W154" s="141"/>
      <c r="X154" s="141"/>
      <c r="Y154" s="141"/>
      <c r="Z154" s="141"/>
      <c r="AA154" s="141"/>
      <c r="AB154" s="141"/>
      <c r="AC154" s="141"/>
      <c r="AD154" s="141"/>
    </row>
    <row r="155" spans="1:122" s="73" customFormat="1">
      <c r="A155" s="76"/>
      <c r="B155" s="346" t="s">
        <v>159</v>
      </c>
      <c r="C155" s="346"/>
      <c r="D155" s="346"/>
      <c r="E155" s="119"/>
      <c r="F155" s="106"/>
      <c r="G155" s="106"/>
      <c r="H155" s="106"/>
      <c r="I155" s="106"/>
      <c r="J155" s="106"/>
      <c r="K155" s="137"/>
      <c r="L155" s="138"/>
      <c r="M155" s="138"/>
      <c r="N155" s="138"/>
      <c r="O155" s="139"/>
      <c r="P155" s="138"/>
      <c r="Q155" s="138"/>
      <c r="R155" s="138"/>
      <c r="S155" s="138"/>
      <c r="T155" s="138"/>
      <c r="U155" s="138"/>
      <c r="V155" s="138"/>
      <c r="W155" s="138"/>
      <c r="X155" s="138"/>
      <c r="Y155" s="138"/>
      <c r="Z155" s="138"/>
      <c r="AA155" s="138"/>
      <c r="AB155" s="138"/>
      <c r="AC155" s="138"/>
      <c r="AD155" s="138"/>
    </row>
    <row r="156" spans="1:122" s="73" customFormat="1">
      <c r="A156" s="76"/>
      <c r="B156" s="200" t="s">
        <v>170</v>
      </c>
      <c r="C156" s="143"/>
      <c r="D156" s="144" t="s">
        <v>117</v>
      </c>
      <c r="E156" s="129"/>
      <c r="F156" s="116" t="s">
        <v>119</v>
      </c>
      <c r="G156" s="115" t="s">
        <v>8</v>
      </c>
      <c r="H156" s="115" t="s">
        <v>51</v>
      </c>
      <c r="I156" s="115"/>
      <c r="J156" s="115"/>
      <c r="K156" s="173" t="str">
        <f t="shared" ref="K156:AD156" si="1">IF(AND(ISNUMBER(K134), ISNUMBER(K153)), K134*K153,"??")</f>
        <v>??</v>
      </c>
      <c r="L156" s="173" t="str">
        <f t="shared" si="1"/>
        <v>??</v>
      </c>
      <c r="M156" s="173" t="str">
        <f t="shared" si="1"/>
        <v>??</v>
      </c>
      <c r="N156" s="173" t="str">
        <f t="shared" si="1"/>
        <v>??</v>
      </c>
      <c r="O156" s="173" t="str">
        <f t="shared" si="1"/>
        <v>??</v>
      </c>
      <c r="P156" s="173" t="str">
        <f t="shared" si="1"/>
        <v>??</v>
      </c>
      <c r="Q156" s="173" t="str">
        <f t="shared" si="1"/>
        <v>??</v>
      </c>
      <c r="R156" s="173" t="str">
        <f t="shared" si="1"/>
        <v>??</v>
      </c>
      <c r="S156" s="173" t="str">
        <f t="shared" si="1"/>
        <v>??</v>
      </c>
      <c r="T156" s="173" t="str">
        <f t="shared" si="1"/>
        <v>??</v>
      </c>
      <c r="U156" s="173" t="str">
        <f t="shared" si="1"/>
        <v>??</v>
      </c>
      <c r="V156" s="173" t="str">
        <f t="shared" si="1"/>
        <v>??</v>
      </c>
      <c r="W156" s="173" t="str">
        <f t="shared" si="1"/>
        <v>??</v>
      </c>
      <c r="X156" s="173" t="str">
        <f t="shared" si="1"/>
        <v>??</v>
      </c>
      <c r="Y156" s="173" t="str">
        <f t="shared" si="1"/>
        <v>??</v>
      </c>
      <c r="Z156" s="173" t="str">
        <f t="shared" si="1"/>
        <v>??</v>
      </c>
      <c r="AA156" s="173" t="str">
        <f t="shared" si="1"/>
        <v>??</v>
      </c>
      <c r="AB156" s="173" t="str">
        <f t="shared" si="1"/>
        <v>??</v>
      </c>
      <c r="AC156" s="173" t="str">
        <f t="shared" si="1"/>
        <v>??</v>
      </c>
      <c r="AD156" s="173" t="str">
        <f t="shared" si="1"/>
        <v>??</v>
      </c>
    </row>
    <row r="157" spans="1:122" s="73" customFormat="1">
      <c r="A157" s="76"/>
      <c r="B157" s="200" t="s">
        <v>86</v>
      </c>
      <c r="C157" s="143"/>
      <c r="D157" s="144" t="s">
        <v>118</v>
      </c>
      <c r="E157" s="129"/>
      <c r="F157" s="116" t="s">
        <v>120</v>
      </c>
      <c r="G157" s="115" t="s">
        <v>8</v>
      </c>
      <c r="H157" s="115" t="s">
        <v>51</v>
      </c>
      <c r="I157" s="115"/>
      <c r="J157" s="115"/>
      <c r="K157" s="173" t="str">
        <f t="shared" ref="K157:AD157" si="2">IF(AND(ISNUMBER(K135),ISNUMBER(K153)), K135*K153,"??")</f>
        <v>??</v>
      </c>
      <c r="L157" s="173" t="str">
        <f t="shared" si="2"/>
        <v>??</v>
      </c>
      <c r="M157" s="173" t="str">
        <f t="shared" si="2"/>
        <v>??</v>
      </c>
      <c r="N157" s="173" t="str">
        <f t="shared" si="2"/>
        <v>??</v>
      </c>
      <c r="O157" s="173" t="str">
        <f t="shared" si="2"/>
        <v>??</v>
      </c>
      <c r="P157" s="173" t="str">
        <f t="shared" si="2"/>
        <v>??</v>
      </c>
      <c r="Q157" s="173" t="str">
        <f t="shared" si="2"/>
        <v>??</v>
      </c>
      <c r="R157" s="173" t="str">
        <f t="shared" si="2"/>
        <v>??</v>
      </c>
      <c r="S157" s="173" t="str">
        <f t="shared" si="2"/>
        <v>??</v>
      </c>
      <c r="T157" s="173" t="str">
        <f t="shared" si="2"/>
        <v>??</v>
      </c>
      <c r="U157" s="173" t="str">
        <f t="shared" si="2"/>
        <v>??</v>
      </c>
      <c r="V157" s="173" t="str">
        <f t="shared" si="2"/>
        <v>??</v>
      </c>
      <c r="W157" s="173" t="str">
        <f t="shared" si="2"/>
        <v>??</v>
      </c>
      <c r="X157" s="173" t="str">
        <f t="shared" si="2"/>
        <v>??</v>
      </c>
      <c r="Y157" s="173" t="str">
        <f t="shared" si="2"/>
        <v>??</v>
      </c>
      <c r="Z157" s="173" t="str">
        <f t="shared" si="2"/>
        <v>??</v>
      </c>
      <c r="AA157" s="173" t="str">
        <f t="shared" si="2"/>
        <v>??</v>
      </c>
      <c r="AB157" s="173" t="str">
        <f t="shared" si="2"/>
        <v>??</v>
      </c>
      <c r="AC157" s="173" t="str">
        <f t="shared" si="2"/>
        <v>??</v>
      </c>
      <c r="AD157" s="173" t="str">
        <f t="shared" si="2"/>
        <v>??</v>
      </c>
    </row>
    <row r="158" spans="1:122" s="73" customFormat="1">
      <c r="A158" s="76"/>
      <c r="B158" s="200" t="s">
        <v>171</v>
      </c>
      <c r="C158" s="143"/>
      <c r="D158" s="144" t="s">
        <v>172</v>
      </c>
      <c r="E158" s="129"/>
      <c r="F158" s="122" t="s">
        <v>209</v>
      </c>
      <c r="G158" s="115" t="s">
        <v>8</v>
      </c>
      <c r="H158" s="115" t="s">
        <v>51</v>
      </c>
      <c r="I158" s="115"/>
      <c r="J158" s="115"/>
      <c r="K158" s="173" t="str">
        <f t="shared" ref="K158:AD158" si="3">IF(AND(ISNUMBER(K136),ISNUMBER(K153)), K136*K153,"??")</f>
        <v>??</v>
      </c>
      <c r="L158" s="173" t="str">
        <f t="shared" si="3"/>
        <v>??</v>
      </c>
      <c r="M158" s="173" t="str">
        <f t="shared" si="3"/>
        <v>??</v>
      </c>
      <c r="N158" s="173" t="str">
        <f t="shared" si="3"/>
        <v>??</v>
      </c>
      <c r="O158" s="173" t="str">
        <f t="shared" si="3"/>
        <v>??</v>
      </c>
      <c r="P158" s="173" t="str">
        <f t="shared" si="3"/>
        <v>??</v>
      </c>
      <c r="Q158" s="173" t="str">
        <f t="shared" si="3"/>
        <v>??</v>
      </c>
      <c r="R158" s="173" t="str">
        <f t="shared" si="3"/>
        <v>??</v>
      </c>
      <c r="S158" s="173" t="str">
        <f t="shared" si="3"/>
        <v>??</v>
      </c>
      <c r="T158" s="173" t="str">
        <f t="shared" si="3"/>
        <v>??</v>
      </c>
      <c r="U158" s="173" t="str">
        <f t="shared" si="3"/>
        <v>??</v>
      </c>
      <c r="V158" s="173" t="str">
        <f t="shared" si="3"/>
        <v>??</v>
      </c>
      <c r="W158" s="173" t="str">
        <f t="shared" si="3"/>
        <v>??</v>
      </c>
      <c r="X158" s="173" t="str">
        <f t="shared" si="3"/>
        <v>??</v>
      </c>
      <c r="Y158" s="173" t="str">
        <f t="shared" si="3"/>
        <v>??</v>
      </c>
      <c r="Z158" s="173" t="str">
        <f t="shared" si="3"/>
        <v>??</v>
      </c>
      <c r="AA158" s="173" t="str">
        <f t="shared" si="3"/>
        <v>??</v>
      </c>
      <c r="AB158" s="173" t="str">
        <f t="shared" si="3"/>
        <v>??</v>
      </c>
      <c r="AC158" s="173" t="str">
        <f t="shared" si="3"/>
        <v>??</v>
      </c>
      <c r="AD158" s="173" t="str">
        <f t="shared" si="3"/>
        <v>??</v>
      </c>
    </row>
    <row r="159" spans="1:122" s="76" customFormat="1">
      <c r="B159" s="293" t="s">
        <v>314</v>
      </c>
      <c r="C159" s="294"/>
      <c r="D159" s="292" t="s">
        <v>319</v>
      </c>
      <c r="E159" s="291"/>
      <c r="F159" s="291" t="s">
        <v>320</v>
      </c>
      <c r="G159" s="225" t="s">
        <v>8</v>
      </c>
      <c r="H159" s="225" t="s">
        <v>51</v>
      </c>
      <c r="I159" s="106"/>
      <c r="J159" s="106"/>
      <c r="K159" s="173" t="str">
        <f t="shared" ref="K159:AD159" si="4">IF(AND(ISNUMBER(K137),ISNUMBER(K153)),K137*K153,"??")</f>
        <v>??</v>
      </c>
      <c r="L159" s="173" t="str">
        <f t="shared" si="4"/>
        <v>??</v>
      </c>
      <c r="M159" s="173" t="str">
        <f t="shared" si="4"/>
        <v>??</v>
      </c>
      <c r="N159" s="173" t="str">
        <f t="shared" si="4"/>
        <v>??</v>
      </c>
      <c r="O159" s="173" t="str">
        <f t="shared" si="4"/>
        <v>??</v>
      </c>
      <c r="P159" s="173" t="str">
        <f t="shared" si="4"/>
        <v>??</v>
      </c>
      <c r="Q159" s="173" t="str">
        <f t="shared" si="4"/>
        <v>??</v>
      </c>
      <c r="R159" s="173" t="str">
        <f t="shared" si="4"/>
        <v>??</v>
      </c>
      <c r="S159" s="173" t="str">
        <f t="shared" si="4"/>
        <v>??</v>
      </c>
      <c r="T159" s="173" t="str">
        <f t="shared" si="4"/>
        <v>??</v>
      </c>
      <c r="U159" s="173" t="str">
        <f t="shared" si="4"/>
        <v>??</v>
      </c>
      <c r="V159" s="173" t="str">
        <f t="shared" si="4"/>
        <v>??</v>
      </c>
      <c r="W159" s="173" t="str">
        <f t="shared" si="4"/>
        <v>??</v>
      </c>
      <c r="X159" s="173" t="str">
        <f t="shared" si="4"/>
        <v>??</v>
      </c>
      <c r="Y159" s="173" t="str">
        <f t="shared" si="4"/>
        <v>??</v>
      </c>
      <c r="Z159" s="173" t="str">
        <f t="shared" si="4"/>
        <v>??</v>
      </c>
      <c r="AA159" s="173" t="str">
        <f t="shared" si="4"/>
        <v>??</v>
      </c>
      <c r="AB159" s="173" t="str">
        <f t="shared" si="4"/>
        <v>??</v>
      </c>
      <c r="AC159" s="173" t="str">
        <f t="shared" si="4"/>
        <v>??</v>
      </c>
      <c r="AD159" s="173" t="str">
        <f t="shared" si="4"/>
        <v>??</v>
      </c>
    </row>
    <row r="160" spans="1:122" s="73" customFormat="1">
      <c r="A160" s="76"/>
      <c r="B160" s="145"/>
      <c r="C160" s="145"/>
      <c r="D160" s="145"/>
      <c r="E160" s="145"/>
      <c r="F160" s="116"/>
      <c r="G160" s="106"/>
      <c r="H160" s="129"/>
      <c r="I160" s="129"/>
      <c r="J160" s="129"/>
      <c r="K160" s="146"/>
      <c r="L160" s="147"/>
      <c r="M160" s="147"/>
      <c r="N160" s="148"/>
      <c r="O160" s="149"/>
      <c r="P160" s="148"/>
      <c r="Q160" s="148"/>
      <c r="R160" s="148"/>
      <c r="S160" s="148"/>
      <c r="T160" s="148"/>
      <c r="U160" s="148"/>
      <c r="V160" s="148"/>
      <c r="W160" s="148"/>
      <c r="X160" s="148"/>
      <c r="Y160" s="148"/>
      <c r="Z160" s="148"/>
      <c r="AA160" s="148"/>
      <c r="AB160" s="148"/>
      <c r="AC160" s="148"/>
      <c r="AD160" s="148"/>
    </row>
    <row r="161" spans="1:122" s="73" customFormat="1" ht="49.5" customHeight="1">
      <c r="A161" s="76"/>
      <c r="B161" s="122" t="s">
        <v>173</v>
      </c>
      <c r="C161" s="122"/>
      <c r="D161" s="106" t="s">
        <v>175</v>
      </c>
      <c r="E161" s="106"/>
      <c r="F161" s="150" t="s">
        <v>177</v>
      </c>
      <c r="G161" s="115" t="s">
        <v>8</v>
      </c>
      <c r="H161" s="115" t="s">
        <v>51</v>
      </c>
      <c r="I161" s="115"/>
      <c r="J161" s="115"/>
      <c r="K161" s="173" t="str">
        <f t="shared" ref="K161:AD161" si="5">IF(AND(ISNUMBER(K156),ISNUMBER(Napp_manure_gr)),K156*Napp_manure_gr,"??")</f>
        <v>??</v>
      </c>
      <c r="L161" s="173" t="str">
        <f t="shared" si="5"/>
        <v>??</v>
      </c>
      <c r="M161" s="173" t="str">
        <f t="shared" si="5"/>
        <v>??</v>
      </c>
      <c r="N161" s="173" t="str">
        <f t="shared" si="5"/>
        <v>??</v>
      </c>
      <c r="O161" s="173" t="str">
        <f t="shared" si="5"/>
        <v>??</v>
      </c>
      <c r="P161" s="173" t="str">
        <f t="shared" si="5"/>
        <v>??</v>
      </c>
      <c r="Q161" s="173" t="str">
        <f t="shared" si="5"/>
        <v>??</v>
      </c>
      <c r="R161" s="173" t="str">
        <f t="shared" si="5"/>
        <v>??</v>
      </c>
      <c r="S161" s="173" t="str">
        <f t="shared" si="5"/>
        <v>??</v>
      </c>
      <c r="T161" s="173" t="str">
        <f t="shared" si="5"/>
        <v>??</v>
      </c>
      <c r="U161" s="173" t="str">
        <f t="shared" si="5"/>
        <v>??</v>
      </c>
      <c r="V161" s="173" t="str">
        <f t="shared" si="5"/>
        <v>??</v>
      </c>
      <c r="W161" s="173" t="str">
        <f t="shared" si="5"/>
        <v>??</v>
      </c>
      <c r="X161" s="173" t="str">
        <f t="shared" si="5"/>
        <v>??</v>
      </c>
      <c r="Y161" s="173" t="str">
        <f t="shared" si="5"/>
        <v>??</v>
      </c>
      <c r="Z161" s="173" t="str">
        <f t="shared" si="5"/>
        <v>??</v>
      </c>
      <c r="AA161" s="173" t="str">
        <f t="shared" si="5"/>
        <v>??</v>
      </c>
      <c r="AB161" s="173" t="str">
        <f t="shared" si="5"/>
        <v>??</v>
      </c>
      <c r="AC161" s="173" t="str">
        <f t="shared" si="5"/>
        <v>??</v>
      </c>
      <c r="AD161" s="173" t="str">
        <f t="shared" si="5"/>
        <v>??</v>
      </c>
    </row>
    <row r="162" spans="1:122" s="73" customFormat="1" ht="49.5" customHeight="1">
      <c r="A162" s="76"/>
      <c r="B162" s="122" t="s">
        <v>174</v>
      </c>
      <c r="C162" s="122"/>
      <c r="D162" s="106" t="s">
        <v>176</v>
      </c>
      <c r="E162" s="106"/>
      <c r="F162" s="150" t="s">
        <v>178</v>
      </c>
      <c r="G162" s="115" t="s">
        <v>8</v>
      </c>
      <c r="H162" s="115" t="s">
        <v>51</v>
      </c>
      <c r="I162" s="115"/>
      <c r="J162" s="115"/>
      <c r="K162" s="173" t="str">
        <f t="shared" ref="K162:AD162" si="6">IF(AND(ISNUMBER(K158),ISNUMBER(Napp_manure_gr)),K158*Napp_manure_gr,"??")</f>
        <v>??</v>
      </c>
      <c r="L162" s="173" t="str">
        <f t="shared" si="6"/>
        <v>??</v>
      </c>
      <c r="M162" s="173" t="str">
        <f t="shared" si="6"/>
        <v>??</v>
      </c>
      <c r="N162" s="173" t="str">
        <f t="shared" si="6"/>
        <v>??</v>
      </c>
      <c r="O162" s="173" t="str">
        <f t="shared" si="6"/>
        <v>??</v>
      </c>
      <c r="P162" s="173" t="str">
        <f t="shared" si="6"/>
        <v>??</v>
      </c>
      <c r="Q162" s="173" t="str">
        <f t="shared" si="6"/>
        <v>??</v>
      </c>
      <c r="R162" s="173" t="str">
        <f t="shared" si="6"/>
        <v>??</v>
      </c>
      <c r="S162" s="173" t="str">
        <f t="shared" si="6"/>
        <v>??</v>
      </c>
      <c r="T162" s="173" t="str">
        <f t="shared" si="6"/>
        <v>??</v>
      </c>
      <c r="U162" s="173" t="str">
        <f t="shared" si="6"/>
        <v>??</v>
      </c>
      <c r="V162" s="173" t="str">
        <f t="shared" si="6"/>
        <v>??</v>
      </c>
      <c r="W162" s="173" t="str">
        <f t="shared" si="6"/>
        <v>??</v>
      </c>
      <c r="X162" s="173" t="str">
        <f t="shared" si="6"/>
        <v>??</v>
      </c>
      <c r="Y162" s="173" t="str">
        <f t="shared" si="6"/>
        <v>??</v>
      </c>
      <c r="Z162" s="173" t="str">
        <f t="shared" si="6"/>
        <v>??</v>
      </c>
      <c r="AA162" s="173" t="str">
        <f t="shared" si="6"/>
        <v>??</v>
      </c>
      <c r="AB162" s="173" t="str">
        <f t="shared" si="6"/>
        <v>??</v>
      </c>
      <c r="AC162" s="173" t="str">
        <f t="shared" si="6"/>
        <v>??</v>
      </c>
      <c r="AD162" s="173" t="str">
        <f t="shared" si="6"/>
        <v>??</v>
      </c>
    </row>
    <row r="163" spans="1:122" s="73" customFormat="1">
      <c r="A163" s="76"/>
      <c r="B163" s="151"/>
      <c r="C163" s="151"/>
      <c r="D163" s="106"/>
      <c r="E163" s="106"/>
      <c r="F163" s="107"/>
      <c r="G163" s="115"/>
      <c r="H163" s="115"/>
      <c r="I163" s="115"/>
      <c r="J163" s="115"/>
      <c r="K163" s="146"/>
      <c r="L163" s="147"/>
      <c r="M163" s="147"/>
      <c r="N163" s="148"/>
      <c r="O163" s="149"/>
      <c r="P163" s="148"/>
      <c r="Q163" s="148"/>
      <c r="R163" s="148"/>
      <c r="S163" s="148"/>
      <c r="T163" s="148"/>
      <c r="U163" s="148"/>
      <c r="V163" s="148"/>
      <c r="W163" s="148"/>
      <c r="X163" s="148"/>
      <c r="Y163" s="148"/>
      <c r="Z163" s="148"/>
      <c r="AA163" s="148"/>
      <c r="AB163" s="148"/>
      <c r="AC163" s="148"/>
      <c r="AD163" s="148"/>
    </row>
    <row r="164" spans="1:122" s="73" customFormat="1" ht="55.5" customHeight="1">
      <c r="A164" s="76"/>
      <c r="B164" s="122" t="s">
        <v>179</v>
      </c>
      <c r="C164" s="122"/>
      <c r="D164" s="106" t="s">
        <v>180</v>
      </c>
      <c r="E164" s="106"/>
      <c r="F164" s="150" t="s">
        <v>183</v>
      </c>
      <c r="G164" s="115" t="s">
        <v>8</v>
      </c>
      <c r="H164" s="115" t="s">
        <v>51</v>
      </c>
      <c r="I164" s="115"/>
      <c r="J164" s="115"/>
      <c r="K164" s="173" t="str">
        <f t="shared" ref="K164:AD164" si="7">IF(AND(ISNUMBER(K156),ISNUMBER(Napp_manure_ar)),K156*Napp_manure_ar,"??")</f>
        <v>??</v>
      </c>
      <c r="L164" s="173" t="str">
        <f t="shared" si="7"/>
        <v>??</v>
      </c>
      <c r="M164" s="173" t="str">
        <f t="shared" si="7"/>
        <v>??</v>
      </c>
      <c r="N164" s="173" t="str">
        <f t="shared" si="7"/>
        <v>??</v>
      </c>
      <c r="O164" s="173" t="str">
        <f t="shared" si="7"/>
        <v>??</v>
      </c>
      <c r="P164" s="173" t="str">
        <f t="shared" si="7"/>
        <v>??</v>
      </c>
      <c r="Q164" s="173" t="str">
        <f t="shared" si="7"/>
        <v>??</v>
      </c>
      <c r="R164" s="173" t="str">
        <f t="shared" si="7"/>
        <v>??</v>
      </c>
      <c r="S164" s="173" t="str">
        <f t="shared" si="7"/>
        <v>??</v>
      </c>
      <c r="T164" s="173" t="str">
        <f t="shared" si="7"/>
        <v>??</v>
      </c>
      <c r="U164" s="173" t="str">
        <f t="shared" si="7"/>
        <v>??</v>
      </c>
      <c r="V164" s="173" t="str">
        <f t="shared" si="7"/>
        <v>??</v>
      </c>
      <c r="W164" s="173" t="str">
        <f t="shared" si="7"/>
        <v>??</v>
      </c>
      <c r="X164" s="173" t="str">
        <f t="shared" si="7"/>
        <v>??</v>
      </c>
      <c r="Y164" s="173" t="str">
        <f t="shared" si="7"/>
        <v>??</v>
      </c>
      <c r="Z164" s="173" t="str">
        <f t="shared" si="7"/>
        <v>??</v>
      </c>
      <c r="AA164" s="173" t="str">
        <f t="shared" si="7"/>
        <v>??</v>
      </c>
      <c r="AB164" s="173" t="str">
        <f t="shared" si="7"/>
        <v>??</v>
      </c>
      <c r="AC164" s="173" t="str">
        <f t="shared" si="7"/>
        <v>??</v>
      </c>
      <c r="AD164" s="173" t="str">
        <f t="shared" si="7"/>
        <v>??</v>
      </c>
    </row>
    <row r="165" spans="1:122" s="73" customFormat="1" ht="55.5" customHeight="1">
      <c r="A165" s="76"/>
      <c r="B165" s="122" t="s">
        <v>181</v>
      </c>
      <c r="C165" s="122"/>
      <c r="D165" s="106" t="s">
        <v>182</v>
      </c>
      <c r="E165" s="106"/>
      <c r="F165" s="150" t="s">
        <v>184</v>
      </c>
      <c r="G165" s="115" t="s">
        <v>8</v>
      </c>
      <c r="H165" s="115" t="s">
        <v>51</v>
      </c>
      <c r="I165" s="115"/>
      <c r="J165" s="115"/>
      <c r="K165" s="173" t="str">
        <f t="shared" ref="K165:AD165" si="8">IF(AND(ISNUMBER(K158),ISNUMBER(Napp_manure_ar)),K158*Napp_manure_ar,"??")</f>
        <v>??</v>
      </c>
      <c r="L165" s="173" t="str">
        <f t="shared" si="8"/>
        <v>??</v>
      </c>
      <c r="M165" s="173" t="str">
        <f t="shared" si="8"/>
        <v>??</v>
      </c>
      <c r="N165" s="173" t="str">
        <f t="shared" si="8"/>
        <v>??</v>
      </c>
      <c r="O165" s="173" t="str">
        <f t="shared" si="8"/>
        <v>??</v>
      </c>
      <c r="P165" s="173" t="str">
        <f t="shared" si="8"/>
        <v>??</v>
      </c>
      <c r="Q165" s="173" t="str">
        <f t="shared" si="8"/>
        <v>??</v>
      </c>
      <c r="R165" s="173" t="str">
        <f t="shared" si="8"/>
        <v>??</v>
      </c>
      <c r="S165" s="173" t="str">
        <f t="shared" si="8"/>
        <v>??</v>
      </c>
      <c r="T165" s="173" t="str">
        <f t="shared" si="8"/>
        <v>??</v>
      </c>
      <c r="U165" s="173" t="str">
        <f t="shared" si="8"/>
        <v>??</v>
      </c>
      <c r="V165" s="173" t="str">
        <f t="shared" si="8"/>
        <v>??</v>
      </c>
      <c r="W165" s="173" t="str">
        <f t="shared" si="8"/>
        <v>??</v>
      </c>
      <c r="X165" s="173" t="str">
        <f t="shared" si="8"/>
        <v>??</v>
      </c>
      <c r="Y165" s="173" t="str">
        <f t="shared" si="8"/>
        <v>??</v>
      </c>
      <c r="Z165" s="173" t="str">
        <f t="shared" si="8"/>
        <v>??</v>
      </c>
      <c r="AA165" s="173" t="str">
        <f t="shared" si="8"/>
        <v>??</v>
      </c>
      <c r="AB165" s="173" t="str">
        <f t="shared" si="8"/>
        <v>??</v>
      </c>
      <c r="AC165" s="173" t="str">
        <f t="shared" si="8"/>
        <v>??</v>
      </c>
      <c r="AD165" s="173" t="str">
        <f t="shared" si="8"/>
        <v>??</v>
      </c>
    </row>
    <row r="166" spans="1:122" s="73" customFormat="1">
      <c r="A166" s="76"/>
      <c r="B166" s="119"/>
      <c r="C166" s="119"/>
      <c r="D166" s="106"/>
      <c r="E166" s="106"/>
      <c r="F166" s="119"/>
      <c r="G166" s="115"/>
      <c r="H166" s="115"/>
      <c r="I166" s="115"/>
      <c r="J166" s="115"/>
      <c r="K166" s="146"/>
      <c r="L166" s="147"/>
      <c r="M166" s="147"/>
      <c r="N166" s="148"/>
      <c r="O166" s="149"/>
      <c r="P166" s="148"/>
      <c r="Q166" s="148"/>
      <c r="R166" s="148"/>
      <c r="S166" s="148"/>
      <c r="T166" s="148"/>
      <c r="U166" s="148"/>
      <c r="V166" s="148"/>
      <c r="W166" s="148"/>
      <c r="X166" s="148"/>
      <c r="Y166" s="148"/>
      <c r="Z166" s="148"/>
      <c r="AA166" s="148"/>
      <c r="AB166" s="148"/>
      <c r="AC166" s="148"/>
      <c r="AD166" s="148"/>
    </row>
    <row r="167" spans="1:122" s="73" customFormat="1" ht="51" customHeight="1">
      <c r="A167" s="76"/>
      <c r="B167" s="116" t="s">
        <v>130</v>
      </c>
      <c r="C167" s="116"/>
      <c r="D167" s="106" t="s">
        <v>121</v>
      </c>
      <c r="E167" s="106"/>
      <c r="F167" s="123" t="s">
        <v>146</v>
      </c>
      <c r="G167" s="115" t="s">
        <v>8</v>
      </c>
      <c r="H167" s="115" t="s">
        <v>51</v>
      </c>
      <c r="I167" s="115"/>
      <c r="J167" s="115"/>
      <c r="K167" s="173">
        <f t="shared" ref="K167:AD167" si="9">K142*K140*Tgr_int</f>
        <v>1796.17</v>
      </c>
      <c r="L167" s="173">
        <f t="shared" si="9"/>
        <v>758.74800000000005</v>
      </c>
      <c r="M167" s="173">
        <f t="shared" si="9"/>
        <v>1909.25875</v>
      </c>
      <c r="N167" s="173">
        <f t="shared" si="9"/>
        <v>852.17374999999993</v>
      </c>
      <c r="O167" s="173">
        <f t="shared" si="9"/>
        <v>100.99680000000001</v>
      </c>
      <c r="P167" s="173">
        <f t="shared" si="9"/>
        <v>497.13576</v>
      </c>
      <c r="Q167" s="173">
        <f t="shared" si="9"/>
        <v>497.13576</v>
      </c>
      <c r="R167" s="173">
        <f t="shared" si="9"/>
        <v>645.11599999999999</v>
      </c>
      <c r="S167" s="173">
        <f t="shared" si="9"/>
        <v>2248.2600000000002</v>
      </c>
      <c r="T167" s="173">
        <f t="shared" si="9"/>
        <v>2014.53</v>
      </c>
      <c r="U167" s="173">
        <f t="shared" si="9"/>
        <v>2014.53</v>
      </c>
      <c r="V167" s="173">
        <f t="shared" si="9"/>
        <v>2014.53</v>
      </c>
      <c r="W167" s="173">
        <f t="shared" si="9"/>
        <v>906.29999999999984</v>
      </c>
      <c r="X167" s="173">
        <f t="shared" si="9"/>
        <v>1653.6</v>
      </c>
      <c r="Y167" s="173">
        <f t="shared" si="9"/>
        <v>1812.5999999999997</v>
      </c>
      <c r="Z167" s="173">
        <f t="shared" si="9"/>
        <v>1105.58</v>
      </c>
      <c r="AA167" s="173">
        <f t="shared" si="9"/>
        <v>653.4899999999999</v>
      </c>
      <c r="AB167" s="173">
        <f t="shared" si="9"/>
        <v>2554.6</v>
      </c>
      <c r="AC167" s="173">
        <f t="shared" si="9"/>
        <v>1452.1999999999998</v>
      </c>
      <c r="AD167" s="173">
        <f t="shared" si="9"/>
        <v>2554.6</v>
      </c>
    </row>
    <row r="168" spans="1:122" s="73" customFormat="1">
      <c r="A168" s="76"/>
      <c r="B168" s="119"/>
      <c r="C168" s="119"/>
      <c r="D168" s="106"/>
      <c r="E168" s="106"/>
      <c r="F168" s="123"/>
      <c r="G168" s="115"/>
      <c r="H168" s="115"/>
      <c r="I168" s="115"/>
      <c r="J168" s="115"/>
      <c r="K168" s="215"/>
      <c r="L168" s="215"/>
      <c r="M168" s="215"/>
      <c r="N168" s="215"/>
      <c r="O168" s="215"/>
      <c r="P168" s="215"/>
      <c r="Q168" s="215"/>
      <c r="R168" s="215"/>
      <c r="S168" s="215"/>
      <c r="T168" s="215"/>
      <c r="U168" s="215"/>
      <c r="V168" s="215"/>
      <c r="W168" s="215"/>
      <c r="X168" s="215"/>
      <c r="Y168" s="215"/>
      <c r="Z168" s="215"/>
      <c r="AA168" s="215"/>
      <c r="AB168" s="215"/>
      <c r="AC168" s="215"/>
      <c r="AD168" s="215"/>
    </row>
    <row r="169" spans="1:122" s="73" customFormat="1" ht="51" customHeight="1">
      <c r="A169" s="76"/>
      <c r="B169" s="116" t="s">
        <v>131</v>
      </c>
      <c r="C169" s="116"/>
      <c r="D169" s="106" t="s">
        <v>122</v>
      </c>
      <c r="E169" s="106"/>
      <c r="F169" s="256" t="s">
        <v>415</v>
      </c>
      <c r="G169" s="115" t="s">
        <v>8</v>
      </c>
      <c r="H169" s="115" t="s">
        <v>51</v>
      </c>
      <c r="I169" s="115"/>
      <c r="J169" s="152"/>
      <c r="K169" s="173" t="str">
        <f t="shared" ref="K169:AD169" si="10">IF(AND(ISNUMBER(K140),ISNUMBER(K142),ISNUMBER(Tbioc_int)),K142*K140*Tbioc_int,"??")</f>
        <v>??</v>
      </c>
      <c r="L169" s="173" t="str">
        <f t="shared" si="10"/>
        <v>??</v>
      </c>
      <c r="M169" s="173" t="str">
        <f t="shared" si="10"/>
        <v>??</v>
      </c>
      <c r="N169" s="173" t="str">
        <f t="shared" si="10"/>
        <v>??</v>
      </c>
      <c r="O169" s="173" t="str">
        <f t="shared" si="10"/>
        <v>??</v>
      </c>
      <c r="P169" s="173" t="str">
        <f t="shared" si="10"/>
        <v>??</v>
      </c>
      <c r="Q169" s="173" t="str">
        <f t="shared" si="10"/>
        <v>??</v>
      </c>
      <c r="R169" s="173" t="str">
        <f t="shared" si="10"/>
        <v>??</v>
      </c>
      <c r="S169" s="173" t="str">
        <f t="shared" si="10"/>
        <v>??</v>
      </c>
      <c r="T169" s="173" t="str">
        <f t="shared" si="10"/>
        <v>??</v>
      </c>
      <c r="U169" s="173" t="str">
        <f t="shared" si="10"/>
        <v>??</v>
      </c>
      <c r="V169" s="173" t="str">
        <f t="shared" si="10"/>
        <v>??</v>
      </c>
      <c r="W169" s="173" t="str">
        <f t="shared" si="10"/>
        <v>??</v>
      </c>
      <c r="X169" s="173" t="str">
        <f t="shared" si="10"/>
        <v>??</v>
      </c>
      <c r="Y169" s="173" t="str">
        <f t="shared" si="10"/>
        <v>??</v>
      </c>
      <c r="Z169" s="173" t="str">
        <f t="shared" si="10"/>
        <v>??</v>
      </c>
      <c r="AA169" s="173" t="str">
        <f t="shared" si="10"/>
        <v>??</v>
      </c>
      <c r="AB169" s="173" t="str">
        <f t="shared" si="10"/>
        <v>??</v>
      </c>
      <c r="AC169" s="173" t="str">
        <f t="shared" si="10"/>
        <v>??</v>
      </c>
      <c r="AD169" s="173" t="str">
        <f t="shared" si="10"/>
        <v>??</v>
      </c>
    </row>
    <row r="170" spans="1:122" s="73" customFormat="1">
      <c r="A170" s="76"/>
      <c r="B170" s="119"/>
      <c r="C170" s="119"/>
      <c r="D170" s="119"/>
      <c r="E170" s="119"/>
      <c r="F170" s="119"/>
      <c r="G170" s="119"/>
      <c r="H170" s="106"/>
      <c r="I170" s="106"/>
      <c r="J170" s="106"/>
      <c r="K170" s="153"/>
      <c r="L170" s="154"/>
      <c r="M170" s="154"/>
      <c r="N170" s="155"/>
      <c r="O170" s="156"/>
      <c r="P170" s="155"/>
      <c r="Q170" s="155"/>
      <c r="R170" s="155"/>
      <c r="S170" s="155"/>
      <c r="T170" s="155"/>
      <c r="U170" s="155"/>
      <c r="V170" s="155"/>
      <c r="W170" s="155"/>
      <c r="X170" s="155"/>
      <c r="Y170" s="155"/>
      <c r="Z170" s="155"/>
      <c r="AA170" s="155"/>
      <c r="AB170" s="155"/>
      <c r="AC170" s="155"/>
      <c r="AD170" s="155"/>
    </row>
    <row r="171" spans="1:122" s="73" customFormat="1">
      <c r="A171" s="76"/>
      <c r="B171" s="119"/>
      <c r="C171" s="119"/>
      <c r="D171" s="119"/>
      <c r="E171" s="119"/>
      <c r="F171" s="106"/>
      <c r="G171" s="106"/>
      <c r="H171" s="106"/>
      <c r="I171" s="106"/>
      <c r="J171" s="106"/>
      <c r="K171" s="157"/>
      <c r="L171" s="127"/>
      <c r="M171" s="127"/>
      <c r="N171" s="158"/>
      <c r="O171" s="159"/>
      <c r="P171" s="158"/>
      <c r="Q171" s="158"/>
      <c r="R171" s="158"/>
      <c r="S171" s="158"/>
      <c r="T171" s="158"/>
      <c r="U171" s="158"/>
      <c r="V171" s="158"/>
      <c r="W171" s="158"/>
      <c r="X171" s="158"/>
      <c r="Y171" s="158"/>
      <c r="Z171" s="158"/>
      <c r="AA171" s="158"/>
      <c r="AB171" s="158"/>
      <c r="AC171" s="158"/>
      <c r="AD171" s="158"/>
    </row>
    <row r="172" spans="1:122" s="73" customFormat="1" ht="14.65">
      <c r="A172" s="76"/>
      <c r="B172" s="103" t="s">
        <v>1</v>
      </c>
      <c r="C172" s="103"/>
      <c r="D172" s="103"/>
      <c r="E172" s="103"/>
      <c r="F172" s="104"/>
      <c r="G172" s="104"/>
      <c r="H172" s="104"/>
      <c r="I172" s="104"/>
      <c r="J172" s="104"/>
      <c r="K172" s="104"/>
      <c r="L172" s="104"/>
      <c r="M172" s="104"/>
      <c r="N172" s="105"/>
      <c r="O172" s="105"/>
      <c r="P172" s="105"/>
      <c r="Q172" s="105"/>
      <c r="R172" s="105"/>
      <c r="S172" s="105"/>
      <c r="T172" s="105"/>
      <c r="U172" s="105"/>
      <c r="V172" s="105"/>
      <c r="W172" s="105"/>
      <c r="X172" s="105"/>
      <c r="Y172" s="105"/>
      <c r="Z172" s="105"/>
      <c r="AA172" s="105"/>
      <c r="AB172" s="105"/>
      <c r="AC172" s="105"/>
      <c r="AD172" s="105"/>
      <c r="DQ172" s="79"/>
      <c r="DR172" s="79"/>
    </row>
    <row r="173" spans="1:122" s="73" customFormat="1">
      <c r="A173" s="76"/>
      <c r="B173" s="106"/>
      <c r="C173" s="106"/>
      <c r="D173" s="106"/>
      <c r="E173" s="106"/>
      <c r="F173" s="106"/>
      <c r="G173" s="106"/>
      <c r="H173" s="106"/>
      <c r="I173" s="106"/>
      <c r="J173" s="106"/>
      <c r="K173" s="106"/>
      <c r="L173" s="106"/>
      <c r="M173" s="106"/>
      <c r="N173" s="107"/>
      <c r="O173" s="129"/>
      <c r="P173" s="106"/>
      <c r="Q173" s="106"/>
      <c r="R173" s="106"/>
      <c r="S173" s="106"/>
      <c r="T173" s="106"/>
      <c r="U173" s="106"/>
      <c r="V173" s="106"/>
      <c r="W173" s="106"/>
      <c r="X173" s="106"/>
      <c r="Y173" s="106"/>
      <c r="Z173" s="106"/>
      <c r="AA173" s="106"/>
      <c r="AB173" s="106"/>
      <c r="AC173" s="106"/>
      <c r="AD173" s="106"/>
      <c r="DQ173" s="79"/>
      <c r="DR173" s="79"/>
    </row>
    <row r="174" spans="1:122" s="73" customFormat="1" ht="13.9">
      <c r="A174" s="76"/>
      <c r="B174" s="110" t="s">
        <v>2</v>
      </c>
      <c r="C174" s="110"/>
      <c r="D174" s="111" t="s">
        <v>4</v>
      </c>
      <c r="E174" s="111"/>
      <c r="F174" s="111" t="s">
        <v>9</v>
      </c>
      <c r="G174" s="112" t="s">
        <v>11</v>
      </c>
      <c r="H174" s="112" t="s">
        <v>3</v>
      </c>
      <c r="I174" s="112"/>
      <c r="J174" s="112"/>
      <c r="K174" s="112" t="s">
        <v>7</v>
      </c>
      <c r="L174" s="106"/>
      <c r="M174" s="106"/>
      <c r="N174" s="106"/>
      <c r="O174" s="129"/>
      <c r="P174" s="106"/>
      <c r="Q174" s="106"/>
      <c r="R174" s="106"/>
      <c r="S174" s="106"/>
      <c r="T174" s="106"/>
      <c r="U174" s="106"/>
      <c r="V174" s="106"/>
      <c r="W174" s="106"/>
      <c r="X174" s="106"/>
      <c r="Y174" s="106"/>
      <c r="Z174" s="106"/>
      <c r="AA174" s="106"/>
      <c r="AB174" s="106"/>
      <c r="AC174" s="106"/>
      <c r="AD174" s="106"/>
      <c r="DQ174" s="79"/>
      <c r="DR174" s="79"/>
    </row>
    <row r="175" spans="1:122" s="73" customFormat="1">
      <c r="A175" s="76"/>
      <c r="B175" s="110"/>
      <c r="C175" s="110"/>
      <c r="D175" s="111"/>
      <c r="E175" s="111"/>
      <c r="F175" s="111"/>
      <c r="G175" s="112"/>
      <c r="H175" s="112"/>
      <c r="I175" s="112"/>
      <c r="J175" s="112"/>
      <c r="K175" s="112"/>
      <c r="L175" s="106"/>
      <c r="M175" s="106"/>
      <c r="N175" s="106"/>
      <c r="O175" s="129"/>
      <c r="P175" s="106"/>
      <c r="Q175" s="106"/>
      <c r="R175" s="106"/>
      <c r="S175" s="106"/>
      <c r="T175" s="106"/>
      <c r="U175" s="106"/>
      <c r="V175" s="106"/>
      <c r="W175" s="106"/>
      <c r="X175" s="106"/>
      <c r="Y175" s="106"/>
      <c r="Z175" s="106"/>
      <c r="AA175" s="106"/>
      <c r="AB175" s="106"/>
      <c r="AC175" s="106"/>
      <c r="AD175" s="106"/>
      <c r="DQ175" s="79"/>
      <c r="DR175" s="79"/>
    </row>
    <row r="176" spans="1:122" s="73" customFormat="1" ht="14.65">
      <c r="A176" s="76"/>
      <c r="B176" s="347" t="s">
        <v>196</v>
      </c>
      <c r="C176" s="347"/>
      <c r="D176" s="347"/>
      <c r="E176" s="347"/>
      <c r="F176" s="347"/>
      <c r="G176" s="347"/>
      <c r="H176" s="347"/>
      <c r="I176" s="347"/>
      <c r="J176" s="347"/>
      <c r="K176" s="347"/>
      <c r="L176" s="347"/>
      <c r="M176" s="347"/>
      <c r="N176" s="347"/>
      <c r="O176" s="347"/>
      <c r="P176" s="347"/>
      <c r="Q176" s="347"/>
      <c r="R176" s="347"/>
      <c r="S176" s="347"/>
      <c r="T176" s="347"/>
      <c r="U176" s="347"/>
      <c r="V176" s="347"/>
      <c r="W176" s="347"/>
      <c r="X176" s="347"/>
      <c r="Y176" s="347"/>
      <c r="Z176" s="347"/>
      <c r="AA176" s="347"/>
      <c r="AB176" s="347"/>
      <c r="AC176" s="347"/>
      <c r="AD176" s="347"/>
      <c r="DQ176" s="79"/>
      <c r="DR176" s="79"/>
    </row>
    <row r="177" spans="1:122" s="73" customFormat="1">
      <c r="A177" s="76"/>
      <c r="B177" s="119"/>
      <c r="C177" s="119"/>
      <c r="D177" s="107"/>
      <c r="E177" s="107"/>
      <c r="F177" s="119"/>
      <c r="G177" s="115"/>
      <c r="H177" s="115"/>
      <c r="I177" s="115"/>
      <c r="J177" s="115"/>
      <c r="K177" s="106"/>
      <c r="L177" s="106"/>
      <c r="M177" s="106"/>
      <c r="N177" s="106"/>
      <c r="O177" s="129"/>
      <c r="P177" s="106"/>
      <c r="Q177" s="106"/>
      <c r="R177" s="106"/>
      <c r="S177" s="106"/>
      <c r="T177" s="106"/>
      <c r="U177" s="106"/>
      <c r="V177" s="106"/>
      <c r="W177" s="106"/>
      <c r="X177" s="106"/>
      <c r="Y177" s="106"/>
      <c r="Z177" s="106"/>
      <c r="AA177" s="106"/>
      <c r="AB177" s="106"/>
      <c r="AC177" s="106"/>
      <c r="AD177" s="106"/>
    </row>
    <row r="178" spans="1:122" s="73" customFormat="1" ht="17.649999999999999">
      <c r="A178" s="76"/>
      <c r="B178" s="160" t="s">
        <v>103</v>
      </c>
      <c r="C178" s="160"/>
      <c r="D178" s="161"/>
      <c r="E178" s="161"/>
      <c r="F178" s="106"/>
      <c r="G178" s="115"/>
      <c r="H178" s="115"/>
      <c r="I178" s="115"/>
      <c r="J178" s="115"/>
      <c r="K178" s="106"/>
      <c r="L178" s="106"/>
      <c r="M178" s="106"/>
      <c r="N178" s="106"/>
      <c r="O178" s="129"/>
      <c r="P178" s="106"/>
      <c r="Q178" s="106"/>
      <c r="R178" s="106"/>
      <c r="S178" s="106"/>
      <c r="T178" s="106"/>
      <c r="U178" s="106"/>
      <c r="V178" s="106"/>
      <c r="W178" s="106"/>
      <c r="X178" s="106"/>
      <c r="Y178" s="106"/>
      <c r="Z178" s="106"/>
      <c r="AA178" s="106"/>
      <c r="AB178" s="106"/>
      <c r="AC178" s="106"/>
      <c r="AD178" s="106"/>
    </row>
    <row r="179" spans="1:122" s="73" customFormat="1" ht="49.5">
      <c r="A179" s="76"/>
      <c r="B179" s="257" t="s">
        <v>309</v>
      </c>
      <c r="C179" s="116"/>
      <c r="D179" s="107" t="s">
        <v>123</v>
      </c>
      <c r="E179" s="107"/>
      <c r="F179" s="119" t="s">
        <v>397</v>
      </c>
      <c r="G179" s="115" t="s">
        <v>8</v>
      </c>
      <c r="H179" s="124" t="s">
        <v>132</v>
      </c>
      <c r="I179" s="124"/>
      <c r="J179" s="124"/>
      <c r="K179" s="173" t="str">
        <f t="shared" ref="K179:AD179" si="11">IF(AND(ISNUMBER(K165),ISNUMBER(K169)),100*K165*QN_arable/(K169*Nlapp_arab*DEPTHarable*RHOsoilwet),"??")</f>
        <v>??</v>
      </c>
      <c r="L179" s="173" t="str">
        <f t="shared" si="11"/>
        <v>??</v>
      </c>
      <c r="M179" s="173" t="str">
        <f t="shared" si="11"/>
        <v>??</v>
      </c>
      <c r="N179" s="173" t="str">
        <f t="shared" si="11"/>
        <v>??</v>
      </c>
      <c r="O179" s="173" t="str">
        <f t="shared" si="11"/>
        <v>??</v>
      </c>
      <c r="P179" s="173" t="str">
        <f t="shared" si="11"/>
        <v>??</v>
      </c>
      <c r="Q179" s="173" t="str">
        <f t="shared" si="11"/>
        <v>??</v>
      </c>
      <c r="R179" s="173" t="str">
        <f t="shared" si="11"/>
        <v>??</v>
      </c>
      <c r="S179" s="173" t="str">
        <f t="shared" si="11"/>
        <v>??</v>
      </c>
      <c r="T179" s="173" t="str">
        <f t="shared" si="11"/>
        <v>??</v>
      </c>
      <c r="U179" s="173" t="str">
        <f t="shared" si="11"/>
        <v>??</v>
      </c>
      <c r="V179" s="173" t="str">
        <f t="shared" si="11"/>
        <v>??</v>
      </c>
      <c r="W179" s="173" t="str">
        <f t="shared" si="11"/>
        <v>??</v>
      </c>
      <c r="X179" s="173" t="str">
        <f t="shared" si="11"/>
        <v>??</v>
      </c>
      <c r="Y179" s="173" t="str">
        <f t="shared" si="11"/>
        <v>??</v>
      </c>
      <c r="Z179" s="173" t="str">
        <f t="shared" si="11"/>
        <v>??</v>
      </c>
      <c r="AA179" s="173" t="str">
        <f t="shared" si="11"/>
        <v>??</v>
      </c>
      <c r="AB179" s="173" t="str">
        <f t="shared" si="11"/>
        <v>??</v>
      </c>
      <c r="AC179" s="173" t="str">
        <f t="shared" si="11"/>
        <v>??</v>
      </c>
      <c r="AD179" s="173" t="str">
        <f t="shared" si="11"/>
        <v>??</v>
      </c>
    </row>
    <row r="180" spans="1:122" s="73" customFormat="1">
      <c r="A180" s="76"/>
      <c r="B180" s="123"/>
      <c r="C180" s="119"/>
      <c r="D180" s="106"/>
      <c r="E180" s="106"/>
      <c r="F180" s="119"/>
      <c r="G180" s="115"/>
      <c r="H180" s="124"/>
      <c r="I180" s="124"/>
      <c r="J180" s="124"/>
      <c r="K180" s="174"/>
      <c r="L180" s="174"/>
      <c r="M180" s="174"/>
      <c r="N180" s="174"/>
      <c r="O180" s="175"/>
      <c r="P180" s="174"/>
      <c r="Q180" s="174"/>
      <c r="R180" s="174"/>
      <c r="S180" s="174"/>
      <c r="T180" s="174"/>
      <c r="U180" s="174"/>
      <c r="V180" s="174"/>
      <c r="W180" s="174"/>
      <c r="X180" s="174"/>
      <c r="Y180" s="174"/>
      <c r="Z180" s="174"/>
      <c r="AA180" s="174"/>
      <c r="AB180" s="174"/>
      <c r="AC180" s="174"/>
      <c r="AD180" s="174"/>
    </row>
    <row r="181" spans="1:122" s="73" customFormat="1" ht="15" customHeight="1">
      <c r="A181" s="76"/>
      <c r="B181" s="205" t="s">
        <v>304</v>
      </c>
      <c r="C181" s="162"/>
      <c r="D181" s="106"/>
      <c r="E181" s="106"/>
      <c r="F181" s="119"/>
      <c r="G181" s="115"/>
      <c r="H181" s="124"/>
      <c r="I181" s="124"/>
      <c r="J181" s="124"/>
      <c r="K181" s="176"/>
      <c r="L181" s="176"/>
      <c r="M181" s="176"/>
      <c r="N181" s="176"/>
      <c r="O181" s="177"/>
      <c r="P181" s="176"/>
      <c r="Q181" s="176"/>
      <c r="R181" s="176"/>
      <c r="S181" s="176"/>
      <c r="T181" s="176"/>
      <c r="U181" s="176"/>
      <c r="V181" s="176"/>
      <c r="W181" s="176"/>
      <c r="X181" s="176"/>
      <c r="Y181" s="176"/>
      <c r="Z181" s="176"/>
      <c r="AA181" s="176"/>
      <c r="AB181" s="176"/>
      <c r="AC181" s="176"/>
      <c r="AD181" s="176"/>
    </row>
    <row r="182" spans="1:122" s="73" customFormat="1" ht="49.5">
      <c r="A182" s="76"/>
      <c r="B182" s="257" t="s">
        <v>310</v>
      </c>
      <c r="C182" s="116"/>
      <c r="D182" s="106" t="s">
        <v>125</v>
      </c>
      <c r="E182" s="106"/>
      <c r="F182" s="256" t="s">
        <v>398</v>
      </c>
      <c r="G182" s="115" t="s">
        <v>8</v>
      </c>
      <c r="H182" s="124" t="s">
        <v>132</v>
      </c>
      <c r="I182" s="124"/>
      <c r="J182" s="124"/>
      <c r="K182" s="173" t="str">
        <f t="shared" ref="K182:AD182" si="12">IF(AND(k_ar&gt;0,ISNUMBER(K179)),K179*((1-POWER(EXP(-k_ar*Tar_int_10),Nlapp_arab_10)))/(1-EXP(-k_ar*Tar_int_10)),"??")</f>
        <v>??</v>
      </c>
      <c r="L182" s="173" t="str">
        <f t="shared" si="12"/>
        <v>??</v>
      </c>
      <c r="M182" s="173" t="str">
        <f t="shared" si="12"/>
        <v>??</v>
      </c>
      <c r="N182" s="173" t="str">
        <f t="shared" si="12"/>
        <v>??</v>
      </c>
      <c r="O182" s="173" t="str">
        <f t="shared" si="12"/>
        <v>??</v>
      </c>
      <c r="P182" s="173" t="str">
        <f t="shared" si="12"/>
        <v>??</v>
      </c>
      <c r="Q182" s="173" t="str">
        <f t="shared" si="12"/>
        <v>??</v>
      </c>
      <c r="R182" s="173" t="str">
        <f t="shared" si="12"/>
        <v>??</v>
      </c>
      <c r="S182" s="173" t="str">
        <f t="shared" si="12"/>
        <v>??</v>
      </c>
      <c r="T182" s="173" t="str">
        <f t="shared" si="12"/>
        <v>??</v>
      </c>
      <c r="U182" s="173" t="str">
        <f t="shared" si="12"/>
        <v>??</v>
      </c>
      <c r="V182" s="173" t="str">
        <f t="shared" si="12"/>
        <v>??</v>
      </c>
      <c r="W182" s="173" t="str">
        <f t="shared" si="12"/>
        <v>??</v>
      </c>
      <c r="X182" s="173" t="str">
        <f t="shared" si="12"/>
        <v>??</v>
      </c>
      <c r="Y182" s="173" t="str">
        <f t="shared" si="12"/>
        <v>??</v>
      </c>
      <c r="Z182" s="173" t="str">
        <f t="shared" si="12"/>
        <v>??</v>
      </c>
      <c r="AA182" s="173" t="str">
        <f t="shared" si="12"/>
        <v>??</v>
      </c>
      <c r="AB182" s="173" t="str">
        <f t="shared" si="12"/>
        <v>??</v>
      </c>
      <c r="AC182" s="173" t="str">
        <f t="shared" si="12"/>
        <v>??</v>
      </c>
      <c r="AD182" s="173" t="str">
        <f t="shared" si="12"/>
        <v>??</v>
      </c>
    </row>
    <row r="183" spans="1:122" s="73" customFormat="1" ht="3" customHeight="1">
      <c r="A183" s="76"/>
      <c r="B183" s="136"/>
      <c r="C183" s="136"/>
      <c r="D183" s="136"/>
      <c r="E183" s="136"/>
      <c r="F183" s="164"/>
      <c r="G183" s="136"/>
      <c r="H183" s="136"/>
      <c r="I183" s="136"/>
      <c r="J183" s="136"/>
      <c r="K183" s="178"/>
      <c r="L183" s="178"/>
      <c r="M183" s="178"/>
      <c r="N183" s="179"/>
      <c r="O183" s="175"/>
      <c r="P183" s="174"/>
      <c r="Q183" s="174"/>
      <c r="R183" s="174"/>
      <c r="S183" s="174"/>
      <c r="T183" s="174"/>
      <c r="U183" s="174"/>
      <c r="V183" s="174"/>
      <c r="W183" s="174"/>
      <c r="X183" s="174"/>
      <c r="Y183" s="174"/>
      <c r="Z183" s="174"/>
      <c r="AA183" s="174"/>
      <c r="AB183" s="174"/>
      <c r="AC183" s="174"/>
      <c r="AD183" s="174"/>
      <c r="DQ183" s="79"/>
      <c r="DR183" s="79"/>
    </row>
    <row r="184" spans="1:122" s="73" customFormat="1" ht="36" customHeight="1">
      <c r="A184" s="76"/>
      <c r="B184" s="122" t="s">
        <v>293</v>
      </c>
      <c r="C184" s="136"/>
      <c r="D184" s="129" t="s">
        <v>290</v>
      </c>
      <c r="E184" s="129"/>
      <c r="F184" s="256" t="s">
        <v>399</v>
      </c>
      <c r="G184" s="115" t="s">
        <v>8</v>
      </c>
      <c r="H184" s="124" t="s">
        <v>132</v>
      </c>
      <c r="I184" s="124"/>
      <c r="J184" s="136"/>
      <c r="K184" s="173" t="str">
        <f t="shared" ref="K184:AD184" si="13">IF(ISNUMBER(K182),+K182*(1-EXP(-k_ar*30))/(k_ar*30),"??")</f>
        <v>??</v>
      </c>
      <c r="L184" s="173" t="str">
        <f t="shared" si="13"/>
        <v>??</v>
      </c>
      <c r="M184" s="173" t="str">
        <f t="shared" si="13"/>
        <v>??</v>
      </c>
      <c r="N184" s="173" t="str">
        <f t="shared" si="13"/>
        <v>??</v>
      </c>
      <c r="O184" s="173" t="str">
        <f t="shared" si="13"/>
        <v>??</v>
      </c>
      <c r="P184" s="173" t="str">
        <f t="shared" si="13"/>
        <v>??</v>
      </c>
      <c r="Q184" s="173" t="str">
        <f t="shared" si="13"/>
        <v>??</v>
      </c>
      <c r="R184" s="173" t="str">
        <f t="shared" si="13"/>
        <v>??</v>
      </c>
      <c r="S184" s="173" t="str">
        <f t="shared" si="13"/>
        <v>??</v>
      </c>
      <c r="T184" s="173" t="str">
        <f t="shared" si="13"/>
        <v>??</v>
      </c>
      <c r="U184" s="173" t="str">
        <f t="shared" si="13"/>
        <v>??</v>
      </c>
      <c r="V184" s="173" t="str">
        <f t="shared" si="13"/>
        <v>??</v>
      </c>
      <c r="W184" s="173" t="str">
        <f t="shared" si="13"/>
        <v>??</v>
      </c>
      <c r="X184" s="173" t="str">
        <f t="shared" si="13"/>
        <v>??</v>
      </c>
      <c r="Y184" s="173" t="str">
        <f t="shared" si="13"/>
        <v>??</v>
      </c>
      <c r="Z184" s="173" t="str">
        <f t="shared" si="13"/>
        <v>??</v>
      </c>
      <c r="AA184" s="173" t="str">
        <f t="shared" si="13"/>
        <v>??</v>
      </c>
      <c r="AB184" s="173" t="str">
        <f t="shared" si="13"/>
        <v>??</v>
      </c>
      <c r="AC184" s="173" t="str">
        <f t="shared" si="13"/>
        <v>??</v>
      </c>
      <c r="AD184" s="173" t="str">
        <f t="shared" si="13"/>
        <v>??</v>
      </c>
      <c r="DQ184" s="79"/>
      <c r="DR184" s="79"/>
    </row>
    <row r="185" spans="1:122" s="73" customFormat="1" ht="3" customHeight="1">
      <c r="A185" s="76"/>
      <c r="B185" s="136"/>
      <c r="C185" s="136"/>
      <c r="D185" s="136"/>
      <c r="E185" s="136"/>
      <c r="F185" s="164"/>
      <c r="G185" s="136"/>
      <c r="H185" s="136"/>
      <c r="I185" s="136"/>
      <c r="J185" s="136"/>
      <c r="K185" s="178"/>
      <c r="L185" s="178"/>
      <c r="M185" s="178"/>
      <c r="N185" s="179"/>
      <c r="O185" s="175"/>
      <c r="P185" s="174"/>
      <c r="Q185" s="174"/>
      <c r="R185" s="174"/>
      <c r="S185" s="174"/>
      <c r="T185" s="174"/>
      <c r="U185" s="174"/>
      <c r="V185" s="174"/>
      <c r="W185" s="174"/>
      <c r="X185" s="174"/>
      <c r="Y185" s="174"/>
      <c r="Z185" s="174"/>
      <c r="AA185" s="174"/>
      <c r="AB185" s="174"/>
      <c r="AC185" s="174"/>
      <c r="AD185" s="174"/>
      <c r="DQ185" s="79"/>
      <c r="DR185" s="79"/>
    </row>
    <row r="186" spans="1:122" s="73" customFormat="1" ht="40.15">
      <c r="A186" s="76"/>
      <c r="B186" s="122" t="s">
        <v>292</v>
      </c>
      <c r="C186" s="136"/>
      <c r="D186" s="129" t="s">
        <v>291</v>
      </c>
      <c r="E186" s="129"/>
      <c r="F186" s="256" t="s">
        <v>400</v>
      </c>
      <c r="G186" s="115" t="s">
        <v>8</v>
      </c>
      <c r="H186" s="124" t="s">
        <v>132</v>
      </c>
      <c r="I186" s="124"/>
      <c r="J186" s="136"/>
      <c r="K186" s="173" t="str">
        <f t="shared" ref="K186:AD186" si="14">IF(ISNUMBER(K182),+K182*(1-EXP(-k_ar*180))/(k_ar*180),"??")</f>
        <v>??</v>
      </c>
      <c r="L186" s="173" t="str">
        <f t="shared" si="14"/>
        <v>??</v>
      </c>
      <c r="M186" s="173" t="str">
        <f t="shared" si="14"/>
        <v>??</v>
      </c>
      <c r="N186" s="173" t="str">
        <f t="shared" si="14"/>
        <v>??</v>
      </c>
      <c r="O186" s="173" t="str">
        <f t="shared" si="14"/>
        <v>??</v>
      </c>
      <c r="P186" s="173" t="str">
        <f t="shared" si="14"/>
        <v>??</v>
      </c>
      <c r="Q186" s="173" t="str">
        <f t="shared" si="14"/>
        <v>??</v>
      </c>
      <c r="R186" s="173" t="str">
        <f t="shared" si="14"/>
        <v>??</v>
      </c>
      <c r="S186" s="173" t="str">
        <f t="shared" si="14"/>
        <v>??</v>
      </c>
      <c r="T186" s="173" t="str">
        <f t="shared" si="14"/>
        <v>??</v>
      </c>
      <c r="U186" s="173" t="str">
        <f t="shared" si="14"/>
        <v>??</v>
      </c>
      <c r="V186" s="173" t="str">
        <f t="shared" si="14"/>
        <v>??</v>
      </c>
      <c r="W186" s="173" t="str">
        <f t="shared" si="14"/>
        <v>??</v>
      </c>
      <c r="X186" s="173" t="str">
        <f t="shared" si="14"/>
        <v>??</v>
      </c>
      <c r="Y186" s="173" t="str">
        <f t="shared" si="14"/>
        <v>??</v>
      </c>
      <c r="Z186" s="173" t="str">
        <f t="shared" si="14"/>
        <v>??</v>
      </c>
      <c r="AA186" s="173" t="str">
        <f t="shared" si="14"/>
        <v>??</v>
      </c>
      <c r="AB186" s="173" t="str">
        <f t="shared" si="14"/>
        <v>??</v>
      </c>
      <c r="AC186" s="173" t="str">
        <f t="shared" si="14"/>
        <v>??</v>
      </c>
      <c r="AD186" s="173" t="str">
        <f t="shared" si="14"/>
        <v>??</v>
      </c>
      <c r="DQ186" s="79"/>
      <c r="DR186" s="79"/>
    </row>
    <row r="187" spans="1:122" s="73" customFormat="1">
      <c r="A187" s="76"/>
      <c r="B187" s="122"/>
      <c r="C187" s="136"/>
      <c r="D187" s="129"/>
      <c r="E187" s="129"/>
      <c r="F187" s="164"/>
      <c r="G187" s="115"/>
      <c r="H187" s="124"/>
      <c r="I187" s="124"/>
      <c r="J187" s="136"/>
      <c r="K187" s="124"/>
      <c r="L187" s="124"/>
      <c r="M187" s="124"/>
      <c r="N187" s="124"/>
      <c r="O187" s="124"/>
      <c r="P187" s="124"/>
      <c r="Q187" s="124"/>
      <c r="R187" s="124"/>
      <c r="S187" s="124"/>
      <c r="T187" s="124"/>
      <c r="U187" s="124"/>
      <c r="V187" s="124"/>
      <c r="W187" s="124"/>
      <c r="X187" s="124"/>
      <c r="Y187" s="124"/>
      <c r="Z187" s="124"/>
      <c r="AA187" s="124"/>
      <c r="AB187" s="124"/>
      <c r="AC187" s="124"/>
      <c r="AD187" s="124"/>
      <c r="DQ187" s="79"/>
      <c r="DR187" s="79"/>
    </row>
    <row r="188" spans="1:122" s="73" customFormat="1">
      <c r="A188" s="76"/>
      <c r="B188" s="122"/>
      <c r="C188" s="136"/>
      <c r="D188" s="129"/>
      <c r="E188" s="129"/>
      <c r="F188" s="164"/>
      <c r="G188" s="115"/>
      <c r="H188" s="124"/>
      <c r="I188" s="124"/>
      <c r="J188" s="136"/>
      <c r="K188" s="124"/>
      <c r="L188" s="124"/>
      <c r="M188" s="124"/>
      <c r="N188" s="124"/>
      <c r="O188" s="124"/>
      <c r="P188" s="124"/>
      <c r="Q188" s="124"/>
      <c r="R188" s="124"/>
      <c r="S188" s="124"/>
      <c r="T188" s="124"/>
      <c r="U188" s="124"/>
      <c r="V188" s="124"/>
      <c r="W188" s="124"/>
      <c r="X188" s="124"/>
      <c r="Y188" s="124"/>
      <c r="Z188" s="124"/>
      <c r="AA188" s="124"/>
      <c r="AB188" s="124"/>
      <c r="AC188" s="124"/>
      <c r="AD188" s="124"/>
      <c r="DQ188" s="79"/>
      <c r="DR188" s="79"/>
    </row>
    <row r="189" spans="1:122" s="73" customFormat="1" ht="17.649999999999999">
      <c r="A189" s="76"/>
      <c r="B189" s="206" t="s">
        <v>198</v>
      </c>
      <c r="C189" s="187"/>
      <c r="D189" s="187"/>
      <c r="E189" s="187"/>
      <c r="F189" s="119"/>
      <c r="G189" s="115"/>
      <c r="H189" s="124"/>
      <c r="I189" s="124"/>
      <c r="J189" s="128"/>
      <c r="K189" s="106"/>
      <c r="L189" s="106"/>
      <c r="M189" s="106"/>
      <c r="N189" s="106"/>
      <c r="O189" s="129"/>
      <c r="P189" s="106"/>
      <c r="Q189" s="106"/>
      <c r="R189" s="106"/>
      <c r="S189" s="106"/>
      <c r="T189" s="106"/>
      <c r="U189" s="106"/>
      <c r="V189" s="106"/>
      <c r="W189" s="106"/>
      <c r="X189" s="106"/>
      <c r="Y189" s="106"/>
      <c r="Z189" s="106"/>
      <c r="AA189" s="106"/>
      <c r="AB189" s="106"/>
      <c r="AC189" s="106"/>
      <c r="AD189" s="106"/>
    </row>
    <row r="190" spans="1:122" s="73" customFormat="1" ht="40.15">
      <c r="A190" s="76"/>
      <c r="B190" s="122" t="s">
        <v>213</v>
      </c>
      <c r="C190" s="116"/>
      <c r="D190" s="106" t="s">
        <v>272</v>
      </c>
      <c r="E190" s="106"/>
      <c r="F190" s="119" t="s">
        <v>401</v>
      </c>
      <c r="G190" s="115" t="s">
        <v>8</v>
      </c>
      <c r="H190" s="229" t="s">
        <v>242</v>
      </c>
      <c r="I190" s="124"/>
      <c r="J190" s="128"/>
      <c r="K190" s="173" t="str">
        <f t="shared" ref="K190:AD190" si="15">IF(AND(ISNUMBER(K186),Ksoil_water&gt;0),K186*RHOsoilwet/Ksoil_water,"??")</f>
        <v>??</v>
      </c>
      <c r="L190" s="173" t="str">
        <f t="shared" si="15"/>
        <v>??</v>
      </c>
      <c r="M190" s="173" t="str">
        <f t="shared" si="15"/>
        <v>??</v>
      </c>
      <c r="N190" s="173" t="str">
        <f t="shared" si="15"/>
        <v>??</v>
      </c>
      <c r="O190" s="173" t="str">
        <f t="shared" si="15"/>
        <v>??</v>
      </c>
      <c r="P190" s="173" t="str">
        <f t="shared" si="15"/>
        <v>??</v>
      </c>
      <c r="Q190" s="173" t="str">
        <f t="shared" si="15"/>
        <v>??</v>
      </c>
      <c r="R190" s="173" t="str">
        <f t="shared" si="15"/>
        <v>??</v>
      </c>
      <c r="S190" s="173" t="str">
        <f t="shared" si="15"/>
        <v>??</v>
      </c>
      <c r="T190" s="173" t="str">
        <f t="shared" si="15"/>
        <v>??</v>
      </c>
      <c r="U190" s="173" t="str">
        <f t="shared" si="15"/>
        <v>??</v>
      </c>
      <c r="V190" s="173" t="str">
        <f t="shared" si="15"/>
        <v>??</v>
      </c>
      <c r="W190" s="173" t="str">
        <f t="shared" si="15"/>
        <v>??</v>
      </c>
      <c r="X190" s="173" t="str">
        <f t="shared" si="15"/>
        <v>??</v>
      </c>
      <c r="Y190" s="173" t="str">
        <f t="shared" si="15"/>
        <v>??</v>
      </c>
      <c r="Z190" s="173" t="str">
        <f t="shared" si="15"/>
        <v>??</v>
      </c>
      <c r="AA190" s="173" t="str">
        <f t="shared" si="15"/>
        <v>??</v>
      </c>
      <c r="AB190" s="173" t="str">
        <f t="shared" si="15"/>
        <v>??</v>
      </c>
      <c r="AC190" s="173" t="str">
        <f t="shared" si="15"/>
        <v>??</v>
      </c>
      <c r="AD190" s="173" t="str">
        <f t="shared" si="15"/>
        <v>??</v>
      </c>
    </row>
    <row r="191" spans="1:122" s="73" customFormat="1" ht="5.0999999999999996" customHeight="1">
      <c r="A191" s="76"/>
      <c r="B191" s="119"/>
      <c r="C191" s="119"/>
      <c r="D191" s="106"/>
      <c r="E191" s="106"/>
      <c r="F191" s="119"/>
      <c r="G191" s="115"/>
      <c r="H191" s="124"/>
      <c r="I191" s="124"/>
      <c r="J191" s="128"/>
      <c r="K191" s="141"/>
      <c r="L191" s="141"/>
      <c r="M191" s="141"/>
      <c r="N191" s="141"/>
      <c r="O191" s="142"/>
      <c r="P191" s="141"/>
      <c r="Q191" s="141"/>
      <c r="R191" s="141"/>
      <c r="S191" s="141"/>
      <c r="T191" s="141"/>
      <c r="U191" s="141"/>
      <c r="V191" s="141"/>
      <c r="W191" s="141"/>
      <c r="X191" s="141"/>
      <c r="Y191" s="141"/>
      <c r="Z191" s="141"/>
      <c r="AA191" s="141"/>
      <c r="AB191" s="141"/>
      <c r="AC191" s="141"/>
      <c r="AD191" s="141"/>
    </row>
    <row r="192" spans="1:122" s="73" customFormat="1" ht="40.5" customHeight="1">
      <c r="A192" s="76"/>
      <c r="B192" s="116" t="s">
        <v>215</v>
      </c>
      <c r="C192" s="116"/>
      <c r="D192" s="106" t="s">
        <v>273</v>
      </c>
      <c r="E192" s="106"/>
      <c r="F192" s="150" t="s">
        <v>410</v>
      </c>
      <c r="G192" s="115" t="s">
        <v>8</v>
      </c>
      <c r="H192" s="172" t="s">
        <v>367</v>
      </c>
      <c r="I192" s="124"/>
      <c r="J192" s="128"/>
      <c r="K192" s="173" t="str">
        <f t="shared" ref="K192:AD192" si="16">IF(AND(ISNUMBER(K184),ISNUMBER(Ksoil_water)),K184*RHOsoilwet/(Ksoil_water*DILUTION*1000),"??")</f>
        <v>??</v>
      </c>
      <c r="L192" s="173" t="str">
        <f t="shared" si="16"/>
        <v>??</v>
      </c>
      <c r="M192" s="173" t="str">
        <f t="shared" si="16"/>
        <v>??</v>
      </c>
      <c r="N192" s="173" t="str">
        <f t="shared" si="16"/>
        <v>??</v>
      </c>
      <c r="O192" s="173" t="str">
        <f t="shared" si="16"/>
        <v>??</v>
      </c>
      <c r="P192" s="173" t="str">
        <f t="shared" si="16"/>
        <v>??</v>
      </c>
      <c r="Q192" s="173" t="str">
        <f t="shared" si="16"/>
        <v>??</v>
      </c>
      <c r="R192" s="173" t="str">
        <f t="shared" si="16"/>
        <v>??</v>
      </c>
      <c r="S192" s="173" t="str">
        <f t="shared" si="16"/>
        <v>??</v>
      </c>
      <c r="T192" s="173" t="str">
        <f t="shared" si="16"/>
        <v>??</v>
      </c>
      <c r="U192" s="173" t="str">
        <f t="shared" si="16"/>
        <v>??</v>
      </c>
      <c r="V192" s="173" t="str">
        <f t="shared" si="16"/>
        <v>??</v>
      </c>
      <c r="W192" s="173" t="str">
        <f t="shared" si="16"/>
        <v>??</v>
      </c>
      <c r="X192" s="173" t="str">
        <f t="shared" si="16"/>
        <v>??</v>
      </c>
      <c r="Y192" s="173" t="str">
        <f t="shared" si="16"/>
        <v>??</v>
      </c>
      <c r="Z192" s="173" t="str">
        <f t="shared" si="16"/>
        <v>??</v>
      </c>
      <c r="AA192" s="173" t="str">
        <f t="shared" si="16"/>
        <v>??</v>
      </c>
      <c r="AB192" s="173" t="str">
        <f t="shared" si="16"/>
        <v>??</v>
      </c>
      <c r="AC192" s="173" t="str">
        <f t="shared" si="16"/>
        <v>??</v>
      </c>
      <c r="AD192" s="173" t="str">
        <f t="shared" si="16"/>
        <v>??</v>
      </c>
    </row>
    <row r="193" spans="1:122" s="73" customFormat="1" ht="3" customHeight="1">
      <c r="A193" s="76"/>
      <c r="B193" s="116"/>
      <c r="C193" s="116"/>
      <c r="D193" s="106"/>
      <c r="E193" s="106"/>
      <c r="F193" s="119"/>
      <c r="G193" s="115"/>
      <c r="H193" s="124"/>
      <c r="I193" s="124"/>
      <c r="J193" s="128"/>
      <c r="K193" s="106"/>
      <c r="L193" s="128"/>
      <c r="M193" s="115"/>
      <c r="N193" s="106"/>
      <c r="O193" s="129"/>
      <c r="P193" s="106"/>
      <c r="Q193" s="106"/>
      <c r="R193" s="106"/>
      <c r="S193" s="106"/>
      <c r="T193" s="106"/>
      <c r="U193" s="106"/>
      <c r="V193" s="106"/>
      <c r="W193" s="106"/>
      <c r="X193" s="106"/>
      <c r="Y193" s="106"/>
      <c r="Z193" s="106"/>
      <c r="AA193" s="106"/>
      <c r="AB193" s="106"/>
      <c r="AC193" s="106"/>
      <c r="AD193" s="106"/>
    </row>
    <row r="194" spans="1:122" s="73" customFormat="1" ht="27.75">
      <c r="A194" s="76"/>
      <c r="B194" s="122" t="s">
        <v>199</v>
      </c>
      <c r="C194" s="187"/>
      <c r="D194" s="122" t="s">
        <v>211</v>
      </c>
      <c r="E194" s="122"/>
      <c r="F194" s="122" t="s">
        <v>368</v>
      </c>
      <c r="G194" s="204" t="s">
        <v>8</v>
      </c>
      <c r="H194" s="124" t="s">
        <v>132</v>
      </c>
      <c r="I194" s="124"/>
      <c r="J194" s="128"/>
      <c r="K194" s="173" t="str">
        <f t="shared" ref="K194:AD194" si="17">IF(AND(ISNUMBER(K192),ISNUMBER(Ksusp_water)),+K192*Ksusp_water*1000/RHOsusp,"??")</f>
        <v>??</v>
      </c>
      <c r="L194" s="173" t="str">
        <f t="shared" si="17"/>
        <v>??</v>
      </c>
      <c r="M194" s="173" t="str">
        <f t="shared" si="17"/>
        <v>??</v>
      </c>
      <c r="N194" s="173" t="str">
        <f t="shared" si="17"/>
        <v>??</v>
      </c>
      <c r="O194" s="173" t="str">
        <f t="shared" si="17"/>
        <v>??</v>
      </c>
      <c r="P194" s="173" t="str">
        <f t="shared" si="17"/>
        <v>??</v>
      </c>
      <c r="Q194" s="173" t="str">
        <f t="shared" si="17"/>
        <v>??</v>
      </c>
      <c r="R194" s="173" t="str">
        <f t="shared" si="17"/>
        <v>??</v>
      </c>
      <c r="S194" s="173" t="str">
        <f t="shared" si="17"/>
        <v>??</v>
      </c>
      <c r="T194" s="173" t="str">
        <f t="shared" si="17"/>
        <v>??</v>
      </c>
      <c r="U194" s="173" t="str">
        <f t="shared" si="17"/>
        <v>??</v>
      </c>
      <c r="V194" s="173" t="str">
        <f t="shared" si="17"/>
        <v>??</v>
      </c>
      <c r="W194" s="173" t="str">
        <f t="shared" si="17"/>
        <v>??</v>
      </c>
      <c r="X194" s="173" t="str">
        <f t="shared" si="17"/>
        <v>??</v>
      </c>
      <c r="Y194" s="173" t="str">
        <f t="shared" si="17"/>
        <v>??</v>
      </c>
      <c r="Z194" s="173" t="str">
        <f t="shared" si="17"/>
        <v>??</v>
      </c>
      <c r="AA194" s="173" t="str">
        <f t="shared" si="17"/>
        <v>??</v>
      </c>
      <c r="AB194" s="173" t="str">
        <f t="shared" si="17"/>
        <v>??</v>
      </c>
      <c r="AC194" s="173" t="str">
        <f t="shared" si="17"/>
        <v>??</v>
      </c>
      <c r="AD194" s="173" t="str">
        <f t="shared" si="17"/>
        <v>??</v>
      </c>
      <c r="AE194" s="76"/>
    </row>
    <row r="195" spans="1:122" s="73" customFormat="1">
      <c r="A195" s="76"/>
      <c r="B195" s="187"/>
      <c r="C195" s="187"/>
      <c r="D195" s="122"/>
      <c r="E195" s="122"/>
      <c r="F195" s="122"/>
      <c r="G195" s="204"/>
      <c r="H195" s="124"/>
      <c r="I195" s="124"/>
      <c r="J195" s="128"/>
      <c r="K195" s="106"/>
      <c r="L195" s="106"/>
      <c r="M195" s="106"/>
      <c r="N195" s="106"/>
      <c r="O195" s="129"/>
      <c r="P195" s="106"/>
      <c r="Q195" s="106"/>
      <c r="R195" s="106"/>
      <c r="S195" s="106"/>
      <c r="T195" s="106"/>
      <c r="U195" s="106"/>
      <c r="V195" s="106"/>
      <c r="W195" s="106"/>
      <c r="X195" s="106"/>
      <c r="Y195" s="106"/>
      <c r="Z195" s="106"/>
      <c r="AA195" s="106"/>
      <c r="AB195" s="106"/>
      <c r="AC195" s="106"/>
      <c r="AD195" s="106"/>
      <c r="AE195" s="76"/>
    </row>
    <row r="196" spans="1:122" s="73" customFormat="1">
      <c r="A196" s="76"/>
      <c r="B196" s="122"/>
      <c r="C196" s="136"/>
      <c r="D196" s="129"/>
      <c r="E196" s="129"/>
      <c r="F196" s="122"/>
      <c r="G196" s="115"/>
      <c r="H196" s="124"/>
      <c r="I196" s="124"/>
      <c r="J196" s="136"/>
      <c r="K196" s="124"/>
      <c r="L196" s="124"/>
      <c r="M196" s="124"/>
      <c r="N196" s="124"/>
      <c r="O196" s="124"/>
      <c r="P196" s="124"/>
      <c r="Q196" s="124"/>
      <c r="R196" s="124"/>
      <c r="S196" s="124"/>
      <c r="T196" s="124"/>
      <c r="U196" s="124"/>
      <c r="V196" s="124"/>
      <c r="W196" s="124"/>
      <c r="X196" s="124"/>
      <c r="Y196" s="124"/>
      <c r="Z196" s="124"/>
      <c r="AA196" s="124"/>
      <c r="AB196" s="124"/>
      <c r="AC196" s="124"/>
      <c r="AD196" s="124"/>
      <c r="DQ196" s="79"/>
      <c r="DR196" s="79"/>
    </row>
    <row r="197" spans="1:122" s="73" customFormat="1" ht="17.649999999999999">
      <c r="A197" s="76"/>
      <c r="B197" s="160" t="s">
        <v>104</v>
      </c>
      <c r="C197" s="160"/>
      <c r="D197" s="160"/>
      <c r="E197" s="160"/>
      <c r="F197" s="160"/>
      <c r="G197" s="160"/>
      <c r="H197" s="160"/>
      <c r="I197" s="160"/>
      <c r="J197" s="160"/>
      <c r="K197" s="176"/>
      <c r="L197" s="182"/>
      <c r="M197" s="182"/>
      <c r="N197" s="176"/>
      <c r="O197" s="177"/>
      <c r="P197" s="176"/>
      <c r="Q197" s="176"/>
      <c r="R197" s="176"/>
      <c r="S197" s="176"/>
      <c r="T197" s="176"/>
      <c r="U197" s="176"/>
      <c r="V197" s="176"/>
      <c r="W197" s="176"/>
      <c r="X197" s="176"/>
      <c r="Y197" s="176"/>
      <c r="Z197" s="176"/>
      <c r="AA197" s="176"/>
      <c r="AB197" s="176"/>
      <c r="AC197" s="176"/>
      <c r="AD197" s="176"/>
    </row>
    <row r="198" spans="1:122" s="73" customFormat="1" ht="49.5">
      <c r="A198" s="76"/>
      <c r="B198" s="122" t="s">
        <v>307</v>
      </c>
      <c r="C198" s="160"/>
      <c r="D198" s="106" t="s">
        <v>188</v>
      </c>
      <c r="E198" s="106"/>
      <c r="F198" s="119" t="s">
        <v>402</v>
      </c>
      <c r="G198" s="115" t="s">
        <v>8</v>
      </c>
      <c r="H198" s="124" t="s">
        <v>132</v>
      </c>
      <c r="I198" s="124"/>
      <c r="J198" s="160"/>
      <c r="K198" s="173" t="str">
        <f t="shared" ref="K198:AD198" si="18">IF(AND(ISNUMBER(K162),ISNUMBER(K167)),100*K162*QN_grass/(K167*Nlapp_grass*DEPTHgrass*RHOsoilwet),"??")</f>
        <v>??</v>
      </c>
      <c r="L198" s="173" t="str">
        <f t="shared" si="18"/>
        <v>??</v>
      </c>
      <c r="M198" s="173" t="str">
        <f t="shared" si="18"/>
        <v>??</v>
      </c>
      <c r="N198" s="173" t="str">
        <f t="shared" si="18"/>
        <v>??</v>
      </c>
      <c r="O198" s="173" t="str">
        <f t="shared" si="18"/>
        <v>??</v>
      </c>
      <c r="P198" s="173" t="str">
        <f t="shared" si="18"/>
        <v>??</v>
      </c>
      <c r="Q198" s="173" t="str">
        <f t="shared" si="18"/>
        <v>??</v>
      </c>
      <c r="R198" s="173" t="str">
        <f t="shared" si="18"/>
        <v>??</v>
      </c>
      <c r="S198" s="173" t="str">
        <f t="shared" si="18"/>
        <v>??</v>
      </c>
      <c r="T198" s="173" t="str">
        <f t="shared" si="18"/>
        <v>??</v>
      </c>
      <c r="U198" s="173" t="str">
        <f t="shared" si="18"/>
        <v>??</v>
      </c>
      <c r="V198" s="173" t="str">
        <f t="shared" si="18"/>
        <v>??</v>
      </c>
      <c r="W198" s="173" t="str">
        <f t="shared" si="18"/>
        <v>??</v>
      </c>
      <c r="X198" s="173" t="str">
        <f t="shared" si="18"/>
        <v>??</v>
      </c>
      <c r="Y198" s="173" t="str">
        <f t="shared" si="18"/>
        <v>??</v>
      </c>
      <c r="Z198" s="173" t="str">
        <f t="shared" si="18"/>
        <v>??</v>
      </c>
      <c r="AA198" s="173" t="str">
        <f t="shared" si="18"/>
        <v>??</v>
      </c>
      <c r="AB198" s="173" t="str">
        <f t="shared" si="18"/>
        <v>??</v>
      </c>
      <c r="AC198" s="173" t="str">
        <f t="shared" si="18"/>
        <v>??</v>
      </c>
      <c r="AD198" s="173" t="str">
        <f t="shared" si="18"/>
        <v>??</v>
      </c>
    </row>
    <row r="199" spans="1:122" s="73" customFormat="1" ht="3" customHeight="1">
      <c r="A199" s="76"/>
      <c r="B199" s="119"/>
      <c r="C199" s="119"/>
      <c r="D199" s="185"/>
      <c r="E199" s="185"/>
      <c r="F199" s="119"/>
      <c r="G199" s="119"/>
      <c r="H199" s="106"/>
      <c r="I199" s="106"/>
      <c r="J199" s="106"/>
      <c r="K199" s="176"/>
      <c r="L199" s="183"/>
      <c r="M199" s="182"/>
      <c r="N199" s="184"/>
      <c r="O199" s="177"/>
      <c r="P199" s="176"/>
      <c r="Q199" s="176"/>
      <c r="R199" s="176"/>
      <c r="S199" s="176"/>
      <c r="T199" s="176"/>
      <c r="U199" s="176"/>
      <c r="V199" s="176"/>
      <c r="W199" s="176"/>
      <c r="X199" s="176"/>
      <c r="Y199" s="176"/>
      <c r="Z199" s="176"/>
      <c r="AA199" s="176"/>
      <c r="AB199" s="176"/>
      <c r="AC199" s="176"/>
      <c r="AD199" s="176"/>
    </row>
    <row r="200" spans="1:122" s="73" customFormat="1" ht="49.5">
      <c r="A200" s="76"/>
      <c r="B200" s="122" t="s">
        <v>308</v>
      </c>
      <c r="C200" s="116"/>
      <c r="D200" s="106" t="s">
        <v>187</v>
      </c>
      <c r="E200" s="106"/>
      <c r="F200" s="119" t="s">
        <v>403</v>
      </c>
      <c r="G200" s="115" t="s">
        <v>8</v>
      </c>
      <c r="H200" s="124" t="s">
        <v>132</v>
      </c>
      <c r="I200" s="124"/>
      <c r="J200" s="124"/>
      <c r="K200" s="173" t="str">
        <f t="shared" ref="K200:AD200" si="19">IF(AND(ISNUMBER(K162),ISNUMBER(K167)),100*K162*QN_grass/(K167*DEPTHgrass*RHOsoilwet),"??")</f>
        <v>??</v>
      </c>
      <c r="L200" s="173" t="str">
        <f t="shared" si="19"/>
        <v>??</v>
      </c>
      <c r="M200" s="173" t="str">
        <f t="shared" si="19"/>
        <v>??</v>
      </c>
      <c r="N200" s="173" t="str">
        <f t="shared" si="19"/>
        <v>??</v>
      </c>
      <c r="O200" s="173" t="str">
        <f t="shared" si="19"/>
        <v>??</v>
      </c>
      <c r="P200" s="173" t="str">
        <f t="shared" si="19"/>
        <v>??</v>
      </c>
      <c r="Q200" s="173" t="str">
        <f t="shared" si="19"/>
        <v>??</v>
      </c>
      <c r="R200" s="173" t="str">
        <f t="shared" si="19"/>
        <v>??</v>
      </c>
      <c r="S200" s="173" t="str">
        <f t="shared" si="19"/>
        <v>??</v>
      </c>
      <c r="T200" s="173" t="str">
        <f t="shared" si="19"/>
        <v>??</v>
      </c>
      <c r="U200" s="173" t="str">
        <f t="shared" si="19"/>
        <v>??</v>
      </c>
      <c r="V200" s="173" t="str">
        <f t="shared" si="19"/>
        <v>??</v>
      </c>
      <c r="W200" s="173" t="str">
        <f t="shared" si="19"/>
        <v>??</v>
      </c>
      <c r="X200" s="173" t="str">
        <f t="shared" si="19"/>
        <v>??</v>
      </c>
      <c r="Y200" s="173" t="str">
        <f t="shared" si="19"/>
        <v>??</v>
      </c>
      <c r="Z200" s="173" t="str">
        <f t="shared" si="19"/>
        <v>??</v>
      </c>
      <c r="AA200" s="173" t="str">
        <f t="shared" si="19"/>
        <v>??</v>
      </c>
      <c r="AB200" s="173" t="str">
        <f t="shared" si="19"/>
        <v>??</v>
      </c>
      <c r="AC200" s="173" t="str">
        <f t="shared" si="19"/>
        <v>??</v>
      </c>
      <c r="AD200" s="173" t="str">
        <f t="shared" si="19"/>
        <v>??</v>
      </c>
    </row>
    <row r="201" spans="1:122" s="73" customFormat="1">
      <c r="A201" s="76"/>
      <c r="B201" s="119"/>
      <c r="C201" s="119"/>
      <c r="D201" s="106"/>
      <c r="E201" s="106"/>
      <c r="F201" s="119"/>
      <c r="G201" s="115"/>
      <c r="H201" s="124"/>
      <c r="I201" s="124"/>
      <c r="J201" s="124"/>
      <c r="K201" s="176"/>
      <c r="L201" s="176"/>
      <c r="M201" s="176"/>
      <c r="N201" s="176"/>
      <c r="O201" s="177"/>
      <c r="P201" s="176"/>
      <c r="Q201" s="176"/>
      <c r="R201" s="176"/>
      <c r="S201" s="176"/>
      <c r="T201" s="176"/>
      <c r="U201" s="176"/>
      <c r="V201" s="176"/>
      <c r="W201" s="176"/>
      <c r="X201" s="176"/>
      <c r="Y201" s="176"/>
      <c r="Z201" s="176"/>
      <c r="AA201" s="176"/>
      <c r="AB201" s="176"/>
      <c r="AC201" s="176"/>
      <c r="AD201" s="176"/>
    </row>
    <row r="202" spans="1:122" s="73" customFormat="1" ht="15" customHeight="1">
      <c r="A202" s="76"/>
      <c r="B202" s="205" t="s">
        <v>305</v>
      </c>
      <c r="C202" s="162"/>
      <c r="D202" s="106"/>
      <c r="E202" s="106"/>
      <c r="F202" s="119"/>
      <c r="G202" s="115"/>
      <c r="H202" s="124"/>
      <c r="I202" s="124"/>
      <c r="J202" s="124"/>
      <c r="K202" s="176"/>
      <c r="L202" s="176"/>
      <c r="M202" s="176"/>
      <c r="N202" s="176"/>
      <c r="O202" s="177"/>
      <c r="P202" s="176"/>
      <c r="Q202" s="176"/>
      <c r="R202" s="176"/>
      <c r="S202" s="176"/>
      <c r="T202" s="176"/>
      <c r="U202" s="176"/>
      <c r="V202" s="176"/>
      <c r="W202" s="176"/>
      <c r="X202" s="176"/>
      <c r="Y202" s="176"/>
      <c r="Z202" s="176"/>
      <c r="AA202" s="176"/>
      <c r="AB202" s="176"/>
      <c r="AC202" s="176"/>
      <c r="AD202" s="176"/>
    </row>
    <row r="203" spans="1:122" s="73" customFormat="1" ht="52.5" customHeight="1">
      <c r="A203" s="76"/>
      <c r="B203" s="122" t="s">
        <v>311</v>
      </c>
      <c r="C203" s="116"/>
      <c r="D203" s="106" t="s">
        <v>124</v>
      </c>
      <c r="E203" s="106"/>
      <c r="F203" s="256" t="s">
        <v>404</v>
      </c>
      <c r="G203" s="115" t="s">
        <v>8</v>
      </c>
      <c r="H203" s="124" t="s">
        <v>132</v>
      </c>
      <c r="I203" s="124"/>
      <c r="J203" s="124"/>
      <c r="K203" s="173" t="str">
        <f t="shared" ref="K203:AD203" si="20">IF(AND(k_gr&gt;0,ISNUMBER(K198)),K198*((1-POWER(EXP(-k_gr*Tgr_int),Nlapp_grass)))/(1-EXP(-k_gr*Tgr_int)),"??")</f>
        <v>??</v>
      </c>
      <c r="L203" s="173" t="str">
        <f t="shared" si="20"/>
        <v>??</v>
      </c>
      <c r="M203" s="173" t="str">
        <f t="shared" si="20"/>
        <v>??</v>
      </c>
      <c r="N203" s="173" t="str">
        <f t="shared" si="20"/>
        <v>??</v>
      </c>
      <c r="O203" s="173" t="str">
        <f t="shared" si="20"/>
        <v>??</v>
      </c>
      <c r="P203" s="173" t="str">
        <f t="shared" si="20"/>
        <v>??</v>
      </c>
      <c r="Q203" s="173" t="str">
        <f t="shared" si="20"/>
        <v>??</v>
      </c>
      <c r="R203" s="173" t="str">
        <f t="shared" si="20"/>
        <v>??</v>
      </c>
      <c r="S203" s="173" t="str">
        <f t="shared" si="20"/>
        <v>??</v>
      </c>
      <c r="T203" s="173" t="str">
        <f t="shared" si="20"/>
        <v>??</v>
      </c>
      <c r="U203" s="173" t="str">
        <f t="shared" si="20"/>
        <v>??</v>
      </c>
      <c r="V203" s="173" t="str">
        <f t="shared" si="20"/>
        <v>??</v>
      </c>
      <c r="W203" s="173" t="str">
        <f t="shared" si="20"/>
        <v>??</v>
      </c>
      <c r="X203" s="173" t="str">
        <f t="shared" si="20"/>
        <v>??</v>
      </c>
      <c r="Y203" s="173" t="str">
        <f t="shared" si="20"/>
        <v>??</v>
      </c>
      <c r="Z203" s="173" t="str">
        <f t="shared" si="20"/>
        <v>??</v>
      </c>
      <c r="AA203" s="173" t="str">
        <f t="shared" si="20"/>
        <v>??</v>
      </c>
      <c r="AB203" s="173" t="str">
        <f t="shared" si="20"/>
        <v>??</v>
      </c>
      <c r="AC203" s="173" t="str">
        <f t="shared" si="20"/>
        <v>??</v>
      </c>
      <c r="AD203" s="173" t="str">
        <f t="shared" si="20"/>
        <v>??</v>
      </c>
    </row>
    <row r="204" spans="1:122" s="73" customFormat="1">
      <c r="A204" s="76"/>
      <c r="B204" s="136"/>
      <c r="C204" s="136"/>
      <c r="D204" s="136"/>
      <c r="E204" s="136"/>
      <c r="F204" s="164"/>
      <c r="G204" s="136"/>
      <c r="H204" s="136"/>
      <c r="I204" s="136"/>
      <c r="J204" s="136"/>
      <c r="K204" s="178"/>
      <c r="L204" s="178"/>
      <c r="M204" s="178"/>
      <c r="N204" s="179"/>
      <c r="O204" s="175"/>
      <c r="P204" s="174"/>
      <c r="Q204" s="174"/>
      <c r="R204" s="174"/>
      <c r="S204" s="174"/>
      <c r="T204" s="174"/>
      <c r="U204" s="174"/>
      <c r="V204" s="174"/>
      <c r="W204" s="174"/>
      <c r="X204" s="174"/>
      <c r="Y204" s="174"/>
      <c r="Z204" s="174"/>
      <c r="AA204" s="174"/>
      <c r="AB204" s="174"/>
      <c r="AC204" s="174"/>
      <c r="AD204" s="174"/>
      <c r="DQ204" s="79"/>
      <c r="DR204" s="79"/>
    </row>
    <row r="205" spans="1:122" s="73" customFormat="1" ht="15" customHeight="1">
      <c r="A205" s="76"/>
      <c r="B205" s="205" t="s">
        <v>304</v>
      </c>
      <c r="C205" s="162"/>
      <c r="D205" s="106"/>
      <c r="E205" s="106"/>
      <c r="F205" s="119"/>
      <c r="G205" s="115"/>
      <c r="H205" s="124"/>
      <c r="I205" s="124"/>
      <c r="J205" s="124"/>
      <c r="K205" s="176"/>
      <c r="L205" s="176"/>
      <c r="M205" s="176"/>
      <c r="N205" s="176"/>
      <c r="O205" s="177"/>
      <c r="P205" s="176"/>
      <c r="Q205" s="176"/>
      <c r="R205" s="176"/>
      <c r="S205" s="176"/>
      <c r="T205" s="176"/>
      <c r="U205" s="176"/>
      <c r="V205" s="176"/>
      <c r="W205" s="176"/>
      <c r="X205" s="176"/>
      <c r="Y205" s="176"/>
      <c r="Z205" s="176"/>
      <c r="AA205" s="176"/>
      <c r="AB205" s="176"/>
      <c r="AC205" s="176"/>
      <c r="AD205" s="176"/>
    </row>
    <row r="206" spans="1:122" s="73" customFormat="1" ht="52.5" customHeight="1">
      <c r="A206" s="76"/>
      <c r="B206" s="122" t="s">
        <v>306</v>
      </c>
      <c r="C206" s="122"/>
      <c r="D206" s="129" t="s">
        <v>154</v>
      </c>
      <c r="E206" s="129"/>
      <c r="F206" s="203" t="s">
        <v>405</v>
      </c>
      <c r="G206" s="115" t="s">
        <v>8</v>
      </c>
      <c r="H206" s="124" t="s">
        <v>132</v>
      </c>
      <c r="I206" s="124"/>
      <c r="J206" s="124"/>
      <c r="K206" s="173" t="str">
        <f t="shared" ref="K206:AD206" si="21">IF(ISNUMBER(K203),K203*(1-(POWER(EXP(-k_gr*365),10)))/(1-EXP(-k_gr*365)),"??")</f>
        <v>??</v>
      </c>
      <c r="L206" s="173" t="str">
        <f t="shared" si="21"/>
        <v>??</v>
      </c>
      <c r="M206" s="173" t="str">
        <f t="shared" si="21"/>
        <v>??</v>
      </c>
      <c r="N206" s="173" t="str">
        <f t="shared" si="21"/>
        <v>??</v>
      </c>
      <c r="O206" s="173" t="str">
        <f t="shared" si="21"/>
        <v>??</v>
      </c>
      <c r="P206" s="173" t="str">
        <f t="shared" si="21"/>
        <v>??</v>
      </c>
      <c r="Q206" s="173" t="str">
        <f t="shared" si="21"/>
        <v>??</v>
      </c>
      <c r="R206" s="173" t="str">
        <f t="shared" si="21"/>
        <v>??</v>
      </c>
      <c r="S206" s="173" t="str">
        <f t="shared" si="21"/>
        <v>??</v>
      </c>
      <c r="T206" s="173" t="str">
        <f t="shared" si="21"/>
        <v>??</v>
      </c>
      <c r="U206" s="173" t="str">
        <f t="shared" si="21"/>
        <v>??</v>
      </c>
      <c r="V206" s="173" t="str">
        <f t="shared" si="21"/>
        <v>??</v>
      </c>
      <c r="W206" s="173" t="str">
        <f t="shared" si="21"/>
        <v>??</v>
      </c>
      <c r="X206" s="173" t="str">
        <f t="shared" si="21"/>
        <v>??</v>
      </c>
      <c r="Y206" s="173" t="str">
        <f t="shared" si="21"/>
        <v>??</v>
      </c>
      <c r="Z206" s="173" t="str">
        <f t="shared" si="21"/>
        <v>??</v>
      </c>
      <c r="AA206" s="173" t="str">
        <f t="shared" si="21"/>
        <v>??</v>
      </c>
      <c r="AB206" s="173" t="str">
        <f t="shared" si="21"/>
        <v>??</v>
      </c>
      <c r="AC206" s="173" t="str">
        <f t="shared" si="21"/>
        <v>??</v>
      </c>
      <c r="AD206" s="173" t="str">
        <f t="shared" si="21"/>
        <v>??</v>
      </c>
    </row>
    <row r="207" spans="1:122" s="73" customFormat="1" ht="3" customHeight="1">
      <c r="A207" s="76"/>
      <c r="B207" s="136"/>
      <c r="C207" s="136"/>
      <c r="D207" s="136"/>
      <c r="E207" s="136"/>
      <c r="F207" s="164"/>
      <c r="G207" s="136"/>
      <c r="H207" s="136"/>
      <c r="I207" s="136"/>
      <c r="J207" s="136"/>
      <c r="K207" s="140"/>
      <c r="L207" s="140"/>
      <c r="M207" s="140"/>
      <c r="N207" s="165"/>
      <c r="O207" s="142"/>
      <c r="P207" s="141"/>
      <c r="Q207" s="141"/>
      <c r="R207" s="141"/>
      <c r="S207" s="141"/>
      <c r="T207" s="141"/>
      <c r="U207" s="141"/>
      <c r="V207" s="141"/>
      <c r="W207" s="141"/>
      <c r="X207" s="141"/>
      <c r="Y207" s="141"/>
      <c r="Z207" s="141"/>
      <c r="AA207" s="141"/>
      <c r="AB207" s="141"/>
      <c r="AC207" s="141"/>
      <c r="AD207" s="141"/>
      <c r="DQ207" s="79"/>
      <c r="DR207" s="79"/>
    </row>
    <row r="208" spans="1:122" s="73" customFormat="1" ht="38.65">
      <c r="A208" s="76"/>
      <c r="B208" s="122" t="s">
        <v>294</v>
      </c>
      <c r="C208" s="136"/>
      <c r="D208" s="129" t="s">
        <v>302</v>
      </c>
      <c r="E208" s="129"/>
      <c r="F208" s="256" t="s">
        <v>406</v>
      </c>
      <c r="G208" s="115" t="s">
        <v>8</v>
      </c>
      <c r="H208" s="124" t="s">
        <v>132</v>
      </c>
      <c r="I208" s="124"/>
      <c r="J208" s="136"/>
      <c r="K208" s="173" t="str">
        <f t="shared" ref="K208:AD208" si="22">IF(ISNUMBER(K206),K206*(1-EXP(-k_gr*30))/(k_gr*30),"??")</f>
        <v>??</v>
      </c>
      <c r="L208" s="173" t="str">
        <f t="shared" si="22"/>
        <v>??</v>
      </c>
      <c r="M208" s="173" t="str">
        <f t="shared" si="22"/>
        <v>??</v>
      </c>
      <c r="N208" s="173" t="str">
        <f t="shared" si="22"/>
        <v>??</v>
      </c>
      <c r="O208" s="173" t="str">
        <f t="shared" si="22"/>
        <v>??</v>
      </c>
      <c r="P208" s="173" t="str">
        <f t="shared" si="22"/>
        <v>??</v>
      </c>
      <c r="Q208" s="173" t="str">
        <f t="shared" si="22"/>
        <v>??</v>
      </c>
      <c r="R208" s="173" t="str">
        <f t="shared" si="22"/>
        <v>??</v>
      </c>
      <c r="S208" s="173" t="str">
        <f t="shared" si="22"/>
        <v>??</v>
      </c>
      <c r="T208" s="173" t="str">
        <f t="shared" si="22"/>
        <v>??</v>
      </c>
      <c r="U208" s="173" t="str">
        <f t="shared" si="22"/>
        <v>??</v>
      </c>
      <c r="V208" s="173" t="str">
        <f t="shared" si="22"/>
        <v>??</v>
      </c>
      <c r="W208" s="173" t="str">
        <f t="shared" si="22"/>
        <v>??</v>
      </c>
      <c r="X208" s="173" t="str">
        <f t="shared" si="22"/>
        <v>??</v>
      </c>
      <c r="Y208" s="173" t="str">
        <f t="shared" si="22"/>
        <v>??</v>
      </c>
      <c r="Z208" s="173" t="str">
        <f t="shared" si="22"/>
        <v>??</v>
      </c>
      <c r="AA208" s="173" t="str">
        <f t="shared" si="22"/>
        <v>??</v>
      </c>
      <c r="AB208" s="173" t="str">
        <f t="shared" si="22"/>
        <v>??</v>
      </c>
      <c r="AC208" s="173" t="str">
        <f t="shared" si="22"/>
        <v>??</v>
      </c>
      <c r="AD208" s="173" t="str">
        <f t="shared" si="22"/>
        <v>??</v>
      </c>
      <c r="DQ208" s="79"/>
      <c r="DR208" s="79"/>
    </row>
    <row r="209" spans="1:122" s="73" customFormat="1" ht="3" customHeight="1">
      <c r="A209" s="76"/>
      <c r="B209" s="136"/>
      <c r="C209" s="136"/>
      <c r="D209" s="136"/>
      <c r="E209" s="136"/>
      <c r="F209" s="164"/>
      <c r="G209" s="136"/>
      <c r="H209" s="136"/>
      <c r="I209" s="136"/>
      <c r="J209" s="136"/>
      <c r="K209" s="140"/>
      <c r="L209" s="140"/>
      <c r="M209" s="140"/>
      <c r="N209" s="165"/>
      <c r="O209" s="142"/>
      <c r="P209" s="141"/>
      <c r="Q209" s="141"/>
      <c r="R209" s="141"/>
      <c r="S209" s="141"/>
      <c r="T209" s="141"/>
      <c r="U209" s="141"/>
      <c r="V209" s="141"/>
      <c r="W209" s="141"/>
      <c r="X209" s="141"/>
      <c r="Y209" s="141"/>
      <c r="Z209" s="141"/>
      <c r="AA209" s="141"/>
      <c r="AB209" s="141"/>
      <c r="AC209" s="141"/>
      <c r="AD209" s="141"/>
      <c r="DQ209" s="79"/>
      <c r="DR209" s="79"/>
    </row>
    <row r="210" spans="1:122" s="73" customFormat="1" ht="42.75" customHeight="1">
      <c r="A210" s="76"/>
      <c r="B210" s="122" t="s">
        <v>295</v>
      </c>
      <c r="C210" s="136"/>
      <c r="D210" s="129" t="s">
        <v>303</v>
      </c>
      <c r="E210" s="129"/>
      <c r="F210" s="256" t="s">
        <v>407</v>
      </c>
      <c r="G210" s="115" t="s">
        <v>8</v>
      </c>
      <c r="H210" s="124" t="s">
        <v>132</v>
      </c>
      <c r="I210" s="136"/>
      <c r="J210" s="136"/>
      <c r="K210" s="173" t="str">
        <f t="shared" ref="K210:AD210" si="23">IF(ISNUMBER(K206),K206*(1-EXP(-k_gr*180))/(k_gr*180),"??")</f>
        <v>??</v>
      </c>
      <c r="L210" s="173" t="str">
        <f t="shared" si="23"/>
        <v>??</v>
      </c>
      <c r="M210" s="173" t="str">
        <f t="shared" si="23"/>
        <v>??</v>
      </c>
      <c r="N210" s="173" t="str">
        <f t="shared" si="23"/>
        <v>??</v>
      </c>
      <c r="O210" s="173" t="str">
        <f t="shared" si="23"/>
        <v>??</v>
      </c>
      <c r="P210" s="173" t="str">
        <f t="shared" si="23"/>
        <v>??</v>
      </c>
      <c r="Q210" s="173" t="str">
        <f t="shared" si="23"/>
        <v>??</v>
      </c>
      <c r="R210" s="173" t="str">
        <f t="shared" si="23"/>
        <v>??</v>
      </c>
      <c r="S210" s="173" t="str">
        <f t="shared" si="23"/>
        <v>??</v>
      </c>
      <c r="T210" s="173" t="str">
        <f t="shared" si="23"/>
        <v>??</v>
      </c>
      <c r="U210" s="173" t="str">
        <f t="shared" si="23"/>
        <v>??</v>
      </c>
      <c r="V210" s="173" t="str">
        <f t="shared" si="23"/>
        <v>??</v>
      </c>
      <c r="W210" s="173" t="str">
        <f t="shared" si="23"/>
        <v>??</v>
      </c>
      <c r="X210" s="173" t="str">
        <f t="shared" si="23"/>
        <v>??</v>
      </c>
      <c r="Y210" s="173" t="str">
        <f t="shared" si="23"/>
        <v>??</v>
      </c>
      <c r="Z210" s="173" t="str">
        <f t="shared" si="23"/>
        <v>??</v>
      </c>
      <c r="AA210" s="173" t="str">
        <f t="shared" si="23"/>
        <v>??</v>
      </c>
      <c r="AB210" s="173" t="str">
        <f t="shared" si="23"/>
        <v>??</v>
      </c>
      <c r="AC210" s="173" t="str">
        <f t="shared" si="23"/>
        <v>??</v>
      </c>
      <c r="AD210" s="173" t="str">
        <f t="shared" si="23"/>
        <v>??</v>
      </c>
      <c r="DQ210" s="79"/>
      <c r="DR210" s="79"/>
    </row>
    <row r="211" spans="1:122" s="73" customFormat="1" ht="13.5" customHeight="1">
      <c r="A211" s="76"/>
      <c r="B211" s="122"/>
      <c r="C211" s="136"/>
      <c r="D211" s="136"/>
      <c r="E211" s="136"/>
      <c r="F211" s="256"/>
      <c r="G211" s="136"/>
      <c r="H211" s="136"/>
      <c r="I211" s="136"/>
      <c r="J211" s="136"/>
      <c r="K211" s="106"/>
      <c r="L211" s="136"/>
      <c r="M211" s="136"/>
      <c r="N211" s="107"/>
      <c r="O211" s="129"/>
      <c r="P211" s="106"/>
      <c r="Q211" s="106"/>
      <c r="R211" s="106"/>
      <c r="S211" s="106"/>
      <c r="T211" s="106"/>
      <c r="U211" s="106"/>
      <c r="V211" s="106"/>
      <c r="W211" s="106"/>
      <c r="X211" s="106"/>
      <c r="Y211" s="106"/>
      <c r="Z211" s="106"/>
      <c r="AA211" s="106"/>
      <c r="AB211" s="106"/>
      <c r="AC211" s="106"/>
      <c r="AD211" s="106"/>
      <c r="DQ211" s="79"/>
      <c r="DR211" s="79"/>
    </row>
    <row r="212" spans="1:122" s="73" customFormat="1" ht="13.5" customHeight="1">
      <c r="A212" s="76"/>
      <c r="B212" s="122"/>
      <c r="C212" s="136"/>
      <c r="D212" s="136"/>
      <c r="E212" s="136"/>
      <c r="F212" s="256"/>
      <c r="G212" s="136"/>
      <c r="H212" s="136"/>
      <c r="I212" s="136"/>
      <c r="J212" s="136"/>
      <c r="K212" s="106"/>
      <c r="L212" s="136"/>
      <c r="M212" s="136"/>
      <c r="N212" s="107"/>
      <c r="O212" s="129"/>
      <c r="P212" s="106"/>
      <c r="Q212" s="106"/>
      <c r="R212" s="106"/>
      <c r="S212" s="106"/>
      <c r="T212" s="106"/>
      <c r="U212" s="106"/>
      <c r="V212" s="106"/>
      <c r="W212" s="106"/>
      <c r="X212" s="106"/>
      <c r="Y212" s="106"/>
      <c r="Z212" s="106"/>
      <c r="AA212" s="106"/>
      <c r="AB212" s="106"/>
      <c r="AC212" s="106"/>
      <c r="AD212" s="106"/>
      <c r="DQ212" s="79"/>
      <c r="DR212" s="79"/>
    </row>
    <row r="213" spans="1:122" s="73" customFormat="1" ht="17.649999999999999">
      <c r="A213" s="76"/>
      <c r="B213" s="206" t="s">
        <v>197</v>
      </c>
      <c r="C213" s="160"/>
      <c r="D213" s="136"/>
      <c r="E213" s="136"/>
      <c r="F213" s="160"/>
      <c r="G213" s="160"/>
      <c r="H213" s="160"/>
      <c r="I213" s="160"/>
      <c r="J213" s="160"/>
      <c r="K213" s="106"/>
      <c r="L213" s="115"/>
      <c r="M213" s="115"/>
      <c r="N213" s="119"/>
      <c r="O213" s="129"/>
      <c r="P213" s="106"/>
      <c r="Q213" s="106"/>
      <c r="R213" s="106"/>
      <c r="S213" s="106"/>
      <c r="T213" s="106"/>
      <c r="U213" s="106"/>
      <c r="V213" s="106"/>
      <c r="W213" s="106"/>
      <c r="X213" s="106"/>
      <c r="Y213" s="106"/>
      <c r="Z213" s="106"/>
      <c r="AA213" s="106"/>
      <c r="AB213" s="106"/>
      <c r="AC213" s="106"/>
      <c r="AD213" s="106"/>
    </row>
    <row r="214" spans="1:122" s="73" customFormat="1" ht="40.15">
      <c r="A214" s="76"/>
      <c r="B214" s="122" t="s">
        <v>212</v>
      </c>
      <c r="C214" s="116"/>
      <c r="D214" s="106" t="s">
        <v>296</v>
      </c>
      <c r="E214" s="106"/>
      <c r="F214" s="119" t="s">
        <v>408</v>
      </c>
      <c r="G214" s="115" t="s">
        <v>8</v>
      </c>
      <c r="H214" s="229" t="s">
        <v>242</v>
      </c>
      <c r="I214" s="124"/>
      <c r="J214" s="128"/>
      <c r="K214" s="173" t="str">
        <f t="shared" ref="K214:AD214" si="24">IF(AND(ISNUMBER(K210),Ksoil_water&gt;0),K210*RHOsoilwet/Ksoil_water,"??")</f>
        <v>??</v>
      </c>
      <c r="L214" s="173" t="str">
        <f t="shared" si="24"/>
        <v>??</v>
      </c>
      <c r="M214" s="173" t="str">
        <f t="shared" si="24"/>
        <v>??</v>
      </c>
      <c r="N214" s="173" t="str">
        <f t="shared" si="24"/>
        <v>??</v>
      </c>
      <c r="O214" s="173" t="str">
        <f t="shared" si="24"/>
        <v>??</v>
      </c>
      <c r="P214" s="173" t="str">
        <f t="shared" si="24"/>
        <v>??</v>
      </c>
      <c r="Q214" s="173" t="str">
        <f t="shared" si="24"/>
        <v>??</v>
      </c>
      <c r="R214" s="173" t="str">
        <f t="shared" si="24"/>
        <v>??</v>
      </c>
      <c r="S214" s="173" t="str">
        <f t="shared" si="24"/>
        <v>??</v>
      </c>
      <c r="T214" s="173" t="str">
        <f t="shared" si="24"/>
        <v>??</v>
      </c>
      <c r="U214" s="173" t="str">
        <f t="shared" si="24"/>
        <v>??</v>
      </c>
      <c r="V214" s="173" t="str">
        <f t="shared" si="24"/>
        <v>??</v>
      </c>
      <c r="W214" s="173" t="str">
        <f t="shared" si="24"/>
        <v>??</v>
      </c>
      <c r="X214" s="173" t="str">
        <f t="shared" si="24"/>
        <v>??</v>
      </c>
      <c r="Y214" s="173" t="str">
        <f t="shared" si="24"/>
        <v>??</v>
      </c>
      <c r="Z214" s="173" t="str">
        <f t="shared" si="24"/>
        <v>??</v>
      </c>
      <c r="AA214" s="173" t="str">
        <f t="shared" si="24"/>
        <v>??</v>
      </c>
      <c r="AB214" s="173" t="str">
        <f t="shared" si="24"/>
        <v>??</v>
      </c>
      <c r="AC214" s="173" t="str">
        <f t="shared" si="24"/>
        <v>??</v>
      </c>
      <c r="AD214" s="173" t="str">
        <f t="shared" si="24"/>
        <v>??</v>
      </c>
    </row>
    <row r="215" spans="1:122" s="73" customFormat="1" ht="5.0999999999999996" customHeight="1">
      <c r="A215" s="76"/>
      <c r="B215" s="119"/>
      <c r="C215" s="119"/>
      <c r="D215" s="106"/>
      <c r="E215" s="106"/>
      <c r="F215" s="119"/>
      <c r="G215" s="115"/>
      <c r="H215" s="124"/>
      <c r="I215" s="124"/>
      <c r="J215" s="128"/>
      <c r="K215" s="141"/>
      <c r="L215" s="141"/>
      <c r="M215" s="141"/>
      <c r="N215" s="141"/>
      <c r="O215" s="142"/>
      <c r="P215" s="141"/>
      <c r="Q215" s="141"/>
      <c r="R215" s="141"/>
      <c r="S215" s="141"/>
      <c r="T215" s="141"/>
      <c r="U215" s="141"/>
      <c r="V215" s="141"/>
      <c r="W215" s="141"/>
      <c r="X215" s="141"/>
      <c r="Y215" s="141"/>
      <c r="Z215" s="141"/>
      <c r="AA215" s="141"/>
      <c r="AB215" s="141"/>
      <c r="AC215" s="141"/>
      <c r="AD215" s="141"/>
    </row>
    <row r="216" spans="1:122" s="73" customFormat="1" ht="27.75">
      <c r="A216" s="76"/>
      <c r="B216" s="122" t="s">
        <v>214</v>
      </c>
      <c r="C216" s="187"/>
      <c r="D216" s="106" t="s">
        <v>297</v>
      </c>
      <c r="E216" s="106"/>
      <c r="F216" s="150" t="s">
        <v>409</v>
      </c>
      <c r="G216" s="204" t="s">
        <v>8</v>
      </c>
      <c r="H216" s="172" t="s">
        <v>367</v>
      </c>
      <c r="I216" s="124"/>
      <c r="J216" s="128"/>
      <c r="K216" s="173" t="str">
        <f t="shared" ref="K216:AD216" si="25">IF(AND(ISNUMBER(K208),ISNUMBER(Ksoil_water)),K208*RHOsoilwet/(Ksoil_water*DILUTION*1000),"??")</f>
        <v>??</v>
      </c>
      <c r="L216" s="173" t="str">
        <f t="shared" si="25"/>
        <v>??</v>
      </c>
      <c r="M216" s="173" t="str">
        <f t="shared" si="25"/>
        <v>??</v>
      </c>
      <c r="N216" s="173" t="str">
        <f t="shared" si="25"/>
        <v>??</v>
      </c>
      <c r="O216" s="173" t="str">
        <f t="shared" si="25"/>
        <v>??</v>
      </c>
      <c r="P216" s="173" t="str">
        <f t="shared" si="25"/>
        <v>??</v>
      </c>
      <c r="Q216" s="173" t="str">
        <f t="shared" si="25"/>
        <v>??</v>
      </c>
      <c r="R216" s="173" t="str">
        <f t="shared" si="25"/>
        <v>??</v>
      </c>
      <c r="S216" s="173" t="str">
        <f t="shared" si="25"/>
        <v>??</v>
      </c>
      <c r="T216" s="173" t="str">
        <f t="shared" si="25"/>
        <v>??</v>
      </c>
      <c r="U216" s="173" t="str">
        <f t="shared" si="25"/>
        <v>??</v>
      </c>
      <c r="V216" s="173" t="str">
        <f t="shared" si="25"/>
        <v>??</v>
      </c>
      <c r="W216" s="173" t="str">
        <f t="shared" si="25"/>
        <v>??</v>
      </c>
      <c r="X216" s="173" t="str">
        <f t="shared" si="25"/>
        <v>??</v>
      </c>
      <c r="Y216" s="173" t="str">
        <f t="shared" si="25"/>
        <v>??</v>
      </c>
      <c r="Z216" s="173" t="str">
        <f t="shared" si="25"/>
        <v>??</v>
      </c>
      <c r="AA216" s="173" t="str">
        <f t="shared" si="25"/>
        <v>??</v>
      </c>
      <c r="AB216" s="173" t="str">
        <f t="shared" si="25"/>
        <v>??</v>
      </c>
      <c r="AC216" s="173" t="str">
        <f t="shared" si="25"/>
        <v>??</v>
      </c>
      <c r="AD216" s="173" t="str">
        <f t="shared" si="25"/>
        <v>??</v>
      </c>
      <c r="AE216" s="76"/>
    </row>
    <row r="217" spans="1:122" s="73" customFormat="1" ht="3" customHeight="1">
      <c r="A217" s="76"/>
      <c r="B217" s="187"/>
      <c r="C217" s="187"/>
      <c r="D217" s="106"/>
      <c r="E217" s="106"/>
      <c r="F217" s="119"/>
      <c r="G217" s="204"/>
      <c r="H217" s="124"/>
      <c r="I217" s="124"/>
      <c r="J217" s="128"/>
      <c r="K217" s="106"/>
      <c r="L217" s="106"/>
      <c r="M217" s="106"/>
      <c r="N217" s="106"/>
      <c r="O217" s="129"/>
      <c r="P217" s="106"/>
      <c r="Q217" s="106"/>
      <c r="R217" s="106"/>
      <c r="S217" s="106"/>
      <c r="T217" s="106"/>
      <c r="U217" s="106"/>
      <c r="V217" s="106"/>
      <c r="W217" s="106"/>
      <c r="X217" s="106"/>
      <c r="Y217" s="106"/>
      <c r="Z217" s="106"/>
      <c r="AA217" s="106"/>
      <c r="AB217" s="106"/>
      <c r="AC217" s="106"/>
      <c r="AD217" s="106"/>
      <c r="AE217" s="76"/>
    </row>
    <row r="218" spans="1:122" s="73" customFormat="1" ht="27.75">
      <c r="A218" s="76"/>
      <c r="B218" s="122" t="s">
        <v>199</v>
      </c>
      <c r="C218" s="187"/>
      <c r="D218" s="122" t="s">
        <v>200</v>
      </c>
      <c r="E218" s="122"/>
      <c r="F218" s="122" t="s">
        <v>369</v>
      </c>
      <c r="G218" s="204" t="s">
        <v>8</v>
      </c>
      <c r="H218" s="124" t="s">
        <v>132</v>
      </c>
      <c r="I218" s="124"/>
      <c r="J218" s="128"/>
      <c r="K218" s="173" t="str">
        <f t="shared" ref="K218:AD218" si="26">IF(AND(ISNUMBER(K216),ISNUMBER(Ksusp_water)),+K216*Ksusp_water*1000/RHOsusp,"??")</f>
        <v>??</v>
      </c>
      <c r="L218" s="173" t="str">
        <f t="shared" si="26"/>
        <v>??</v>
      </c>
      <c r="M218" s="173" t="str">
        <f t="shared" si="26"/>
        <v>??</v>
      </c>
      <c r="N218" s="173" t="str">
        <f t="shared" si="26"/>
        <v>??</v>
      </c>
      <c r="O218" s="173" t="str">
        <f t="shared" si="26"/>
        <v>??</v>
      </c>
      <c r="P218" s="173" t="str">
        <f t="shared" si="26"/>
        <v>??</v>
      </c>
      <c r="Q218" s="173" t="str">
        <f t="shared" si="26"/>
        <v>??</v>
      </c>
      <c r="R218" s="173" t="str">
        <f t="shared" si="26"/>
        <v>??</v>
      </c>
      <c r="S218" s="173" t="str">
        <f t="shared" si="26"/>
        <v>??</v>
      </c>
      <c r="T218" s="173" t="str">
        <f t="shared" si="26"/>
        <v>??</v>
      </c>
      <c r="U218" s="173" t="str">
        <f t="shared" si="26"/>
        <v>??</v>
      </c>
      <c r="V218" s="173" t="str">
        <f t="shared" si="26"/>
        <v>??</v>
      </c>
      <c r="W218" s="173" t="str">
        <f t="shared" si="26"/>
        <v>??</v>
      </c>
      <c r="X218" s="173" t="str">
        <f t="shared" si="26"/>
        <v>??</v>
      </c>
      <c r="Y218" s="173" t="str">
        <f t="shared" si="26"/>
        <v>??</v>
      </c>
      <c r="Z218" s="173" t="str">
        <f t="shared" si="26"/>
        <v>??</v>
      </c>
      <c r="AA218" s="173" t="str">
        <f t="shared" si="26"/>
        <v>??</v>
      </c>
      <c r="AB218" s="173" t="str">
        <f t="shared" si="26"/>
        <v>??</v>
      </c>
      <c r="AC218" s="173" t="str">
        <f t="shared" si="26"/>
        <v>??</v>
      </c>
      <c r="AD218" s="173" t="str">
        <f t="shared" si="26"/>
        <v>??</v>
      </c>
      <c r="AE218" s="76"/>
    </row>
    <row r="219" spans="1:122" s="73" customFormat="1">
      <c r="A219" s="76"/>
      <c r="B219" s="187"/>
      <c r="C219" s="187"/>
      <c r="D219" s="122"/>
      <c r="E219" s="122"/>
      <c r="F219" s="122"/>
      <c r="G219" s="204"/>
      <c r="H219" s="124"/>
      <c r="I219" s="124"/>
      <c r="J219" s="128"/>
      <c r="K219" s="106"/>
      <c r="L219" s="106"/>
      <c r="M219" s="106"/>
      <c r="N219" s="106"/>
      <c r="O219" s="129"/>
      <c r="P219" s="106"/>
      <c r="Q219" s="106"/>
      <c r="R219" s="106"/>
      <c r="S219" s="106"/>
      <c r="T219" s="106"/>
      <c r="U219" s="106"/>
      <c r="V219" s="106"/>
      <c r="W219" s="106"/>
      <c r="X219" s="106"/>
      <c r="Y219" s="106"/>
      <c r="Z219" s="106"/>
      <c r="AA219" s="106"/>
      <c r="AB219" s="106"/>
      <c r="AC219" s="106"/>
      <c r="AD219" s="106"/>
      <c r="AE219" s="76"/>
    </row>
    <row r="220" spans="1:122" s="73" customFormat="1">
      <c r="A220" s="76"/>
      <c r="B220" s="119"/>
      <c r="C220" s="119"/>
      <c r="D220" s="106"/>
      <c r="E220" s="106"/>
      <c r="F220" s="119"/>
      <c r="G220" s="106"/>
      <c r="H220" s="109"/>
      <c r="I220" s="109"/>
      <c r="J220" s="109"/>
      <c r="K220" s="106"/>
      <c r="L220" s="128"/>
      <c r="M220" s="115"/>
      <c r="N220" s="106"/>
      <c r="O220" s="129"/>
      <c r="P220" s="106"/>
      <c r="Q220" s="106"/>
      <c r="R220" s="106"/>
      <c r="S220" s="106"/>
      <c r="T220" s="106"/>
      <c r="U220" s="106"/>
      <c r="V220" s="106"/>
      <c r="W220" s="106"/>
      <c r="X220" s="106"/>
      <c r="Y220" s="106"/>
      <c r="Z220" s="106"/>
      <c r="AA220" s="106"/>
      <c r="AB220" s="106"/>
      <c r="AC220" s="106"/>
      <c r="AD220" s="106"/>
    </row>
    <row r="221" spans="1:122" s="73" customFormat="1" ht="17.649999999999999">
      <c r="A221" s="76"/>
      <c r="B221" s="160" t="s">
        <v>52</v>
      </c>
      <c r="C221" s="160"/>
      <c r="D221" s="160"/>
      <c r="E221" s="160"/>
      <c r="F221" s="119"/>
      <c r="G221" s="160"/>
      <c r="H221" s="109"/>
      <c r="I221" s="109"/>
      <c r="J221" s="109"/>
      <c r="K221" s="106"/>
      <c r="L221" s="115"/>
      <c r="M221" s="115"/>
      <c r="N221" s="106"/>
      <c r="O221" s="129"/>
      <c r="P221" s="106"/>
      <c r="Q221" s="106"/>
      <c r="R221" s="106"/>
      <c r="S221" s="106"/>
      <c r="T221" s="106"/>
      <c r="U221" s="106"/>
      <c r="V221" s="106"/>
      <c r="W221" s="106"/>
      <c r="X221" s="106"/>
      <c r="Y221" s="106"/>
      <c r="Z221" s="106"/>
      <c r="AA221" s="106"/>
      <c r="AB221" s="106"/>
      <c r="AC221" s="106"/>
      <c r="AD221" s="106"/>
    </row>
    <row r="222" spans="1:122" s="73" customFormat="1" ht="24.75">
      <c r="A222" s="76"/>
      <c r="B222" s="116" t="s">
        <v>229</v>
      </c>
      <c r="C222" s="116"/>
      <c r="D222" s="116" t="s">
        <v>118</v>
      </c>
      <c r="E222" s="116"/>
      <c r="F222" s="119" t="s">
        <v>120</v>
      </c>
      <c r="G222" s="115" t="s">
        <v>8</v>
      </c>
      <c r="H222" s="115" t="s">
        <v>51</v>
      </c>
      <c r="I222" s="115"/>
      <c r="J222" s="115"/>
      <c r="K222" s="173" t="str">
        <f t="shared" ref="K222:AD222" si="27">IF(AND(ISNUMBER(K135),ISNUMBER(K153)), K135*K153,"??")</f>
        <v>??</v>
      </c>
      <c r="L222" s="173" t="str">
        <f t="shared" si="27"/>
        <v>??</v>
      </c>
      <c r="M222" s="173" t="str">
        <f t="shared" si="27"/>
        <v>??</v>
      </c>
      <c r="N222" s="173" t="str">
        <f t="shared" si="27"/>
        <v>??</v>
      </c>
      <c r="O222" s="173" t="str">
        <f t="shared" si="27"/>
        <v>??</v>
      </c>
      <c r="P222" s="173" t="str">
        <f t="shared" si="27"/>
        <v>??</v>
      </c>
      <c r="Q222" s="173" t="str">
        <f t="shared" si="27"/>
        <v>??</v>
      </c>
      <c r="R222" s="173" t="str">
        <f t="shared" si="27"/>
        <v>??</v>
      </c>
      <c r="S222" s="173" t="str">
        <f t="shared" si="27"/>
        <v>??</v>
      </c>
      <c r="T222" s="173" t="str">
        <f t="shared" si="27"/>
        <v>??</v>
      </c>
      <c r="U222" s="173" t="str">
        <f t="shared" si="27"/>
        <v>??</v>
      </c>
      <c r="V222" s="173" t="str">
        <f t="shared" si="27"/>
        <v>??</v>
      </c>
      <c r="W222" s="173" t="str">
        <f t="shared" si="27"/>
        <v>??</v>
      </c>
      <c r="X222" s="173" t="str">
        <f t="shared" si="27"/>
        <v>??</v>
      </c>
      <c r="Y222" s="173" t="str">
        <f t="shared" si="27"/>
        <v>??</v>
      </c>
      <c r="Z222" s="173" t="str">
        <f t="shared" si="27"/>
        <v>??</v>
      </c>
      <c r="AA222" s="173" t="str">
        <f t="shared" si="27"/>
        <v>??</v>
      </c>
      <c r="AB222" s="173" t="str">
        <f t="shared" si="27"/>
        <v>??</v>
      </c>
      <c r="AC222" s="173" t="str">
        <f t="shared" si="27"/>
        <v>??</v>
      </c>
      <c r="AD222" s="173" t="str">
        <f t="shared" si="27"/>
        <v>??</v>
      </c>
    </row>
    <row r="223" spans="1:122" s="76" customFormat="1" ht="12" customHeight="1">
      <c r="B223" s="119"/>
      <c r="C223" s="119"/>
      <c r="D223" s="106"/>
      <c r="E223" s="106"/>
      <c r="F223" s="107"/>
      <c r="G223" s="106"/>
      <c r="H223" s="106"/>
      <c r="I223" s="106"/>
      <c r="J223" s="106"/>
      <c r="K223" s="106"/>
      <c r="L223" s="166"/>
      <c r="M223" s="129"/>
      <c r="N223" s="106"/>
      <c r="O223" s="129"/>
      <c r="P223" s="106"/>
      <c r="Q223" s="106"/>
      <c r="R223" s="106"/>
      <c r="S223" s="106"/>
      <c r="T223" s="106"/>
      <c r="U223" s="106"/>
      <c r="V223" s="106"/>
      <c r="W223" s="106"/>
      <c r="X223" s="106"/>
      <c r="Y223" s="106"/>
      <c r="Z223" s="106"/>
      <c r="AA223" s="106"/>
      <c r="AB223" s="106"/>
      <c r="AC223" s="106"/>
      <c r="AD223" s="106"/>
    </row>
    <row r="224" spans="1:122" s="76" customFormat="1" ht="12" customHeight="1">
      <c r="B224" s="119"/>
      <c r="C224" s="119"/>
      <c r="D224" s="106"/>
      <c r="E224" s="106"/>
      <c r="F224" s="107"/>
      <c r="G224" s="106"/>
      <c r="H224" s="106"/>
      <c r="I224" s="106"/>
      <c r="J224" s="106"/>
      <c r="K224" s="106"/>
      <c r="L224" s="166"/>
      <c r="M224" s="129"/>
      <c r="N224" s="106"/>
      <c r="O224" s="129"/>
      <c r="P224" s="106"/>
      <c r="Q224" s="106"/>
      <c r="R224" s="106"/>
      <c r="S224" s="106"/>
      <c r="T224" s="106"/>
      <c r="U224" s="106"/>
      <c r="V224" s="106"/>
      <c r="W224" s="106"/>
      <c r="X224" s="106"/>
      <c r="Y224" s="106"/>
      <c r="Z224" s="106"/>
      <c r="AA224" s="106"/>
      <c r="AB224" s="106"/>
      <c r="AC224" s="106"/>
      <c r="AD224" s="106"/>
    </row>
    <row r="225" spans="1:30" s="76" customFormat="1" ht="12" customHeight="1">
      <c r="B225" s="259" t="s">
        <v>314</v>
      </c>
      <c r="C225" s="259"/>
      <c r="D225" s="260"/>
      <c r="E225" s="260"/>
      <c r="F225" s="107"/>
      <c r="G225" s="106"/>
      <c r="H225" s="106"/>
      <c r="I225" s="106"/>
      <c r="J225" s="106"/>
      <c r="K225" s="106"/>
      <c r="L225" s="166"/>
      <c r="M225" s="129"/>
      <c r="N225" s="106"/>
      <c r="O225" s="129"/>
      <c r="P225" s="106"/>
      <c r="Q225" s="106"/>
      <c r="R225" s="106"/>
      <c r="S225" s="106"/>
      <c r="T225" s="106"/>
      <c r="U225" s="106"/>
      <c r="V225" s="106"/>
      <c r="W225" s="106"/>
      <c r="X225" s="106"/>
      <c r="Y225" s="106"/>
      <c r="Z225" s="106"/>
      <c r="AA225" s="106"/>
      <c r="AB225" s="106"/>
      <c r="AC225" s="106"/>
      <c r="AD225" s="106"/>
    </row>
    <row r="226" spans="1:30" s="76" customFormat="1" ht="15.4">
      <c r="B226" s="261" t="s">
        <v>321</v>
      </c>
      <c r="C226" s="226"/>
      <c r="D226" s="226" t="s">
        <v>322</v>
      </c>
      <c r="E226" s="226"/>
      <c r="F226" s="262" t="s">
        <v>423</v>
      </c>
      <c r="G226" s="263" t="s">
        <v>8</v>
      </c>
      <c r="H226" s="172" t="s">
        <v>323</v>
      </c>
      <c r="I226" s="106"/>
      <c r="J226" s="106"/>
      <c r="K226" s="173" t="str">
        <f t="shared" ref="K226:AD226" si="28">IF(AND(ISNUMBER(K159),ISNUMBER(Napp_prescr)),K159*Cstd_air*Napp_prescr/(Temission*source_strength),"??")</f>
        <v>??</v>
      </c>
      <c r="L226" s="173" t="str">
        <f t="shared" si="28"/>
        <v>??</v>
      </c>
      <c r="M226" s="173" t="str">
        <f t="shared" si="28"/>
        <v>??</v>
      </c>
      <c r="N226" s="173" t="str">
        <f t="shared" si="28"/>
        <v>??</v>
      </c>
      <c r="O226" s="173" t="str">
        <f t="shared" si="28"/>
        <v>??</v>
      </c>
      <c r="P226" s="173" t="str">
        <f t="shared" si="28"/>
        <v>??</v>
      </c>
      <c r="Q226" s="173" t="str">
        <f t="shared" si="28"/>
        <v>??</v>
      </c>
      <c r="R226" s="173" t="str">
        <f t="shared" si="28"/>
        <v>??</v>
      </c>
      <c r="S226" s="173" t="str">
        <f t="shared" si="28"/>
        <v>??</v>
      </c>
      <c r="T226" s="173" t="str">
        <f t="shared" si="28"/>
        <v>??</v>
      </c>
      <c r="U226" s="173" t="str">
        <f t="shared" si="28"/>
        <v>??</v>
      </c>
      <c r="V226" s="173" t="str">
        <f t="shared" si="28"/>
        <v>??</v>
      </c>
      <c r="W226" s="173" t="str">
        <f t="shared" si="28"/>
        <v>??</v>
      </c>
      <c r="X226" s="173" t="str">
        <f t="shared" si="28"/>
        <v>??</v>
      </c>
      <c r="Y226" s="173" t="str">
        <f t="shared" si="28"/>
        <v>??</v>
      </c>
      <c r="Z226" s="173" t="str">
        <f t="shared" si="28"/>
        <v>??</v>
      </c>
      <c r="AA226" s="173" t="str">
        <f t="shared" si="28"/>
        <v>??</v>
      </c>
      <c r="AB226" s="173" t="str">
        <f t="shared" si="28"/>
        <v>??</v>
      </c>
      <c r="AC226" s="173" t="str">
        <f t="shared" si="28"/>
        <v>??</v>
      </c>
      <c r="AD226" s="173" t="str">
        <f t="shared" si="28"/>
        <v>??</v>
      </c>
    </row>
    <row r="227" spans="1:30" s="76" customFormat="1" ht="12" customHeight="1">
      <c r="B227" s="261"/>
      <c r="C227" s="226"/>
      <c r="D227" s="226"/>
      <c r="E227" s="226"/>
      <c r="F227" s="262"/>
      <c r="G227" s="263"/>
      <c r="H227" s="172"/>
      <c r="I227" s="106"/>
      <c r="J227" s="106"/>
      <c r="K227" s="106"/>
      <c r="L227" s="166"/>
      <c r="M227" s="129"/>
      <c r="N227" s="106"/>
      <c r="O227" s="129"/>
      <c r="P227" s="106"/>
      <c r="Q227" s="106"/>
      <c r="R227" s="106"/>
      <c r="S227" s="106"/>
      <c r="T227" s="106"/>
      <c r="U227" s="106"/>
      <c r="V227" s="106"/>
      <c r="W227" s="106"/>
      <c r="X227" s="106"/>
      <c r="Y227" s="106"/>
      <c r="Z227" s="106"/>
      <c r="AA227" s="106"/>
      <c r="AB227" s="106"/>
      <c r="AC227" s="106"/>
      <c r="AD227" s="106"/>
    </row>
    <row r="228" spans="1:30" s="76" customFormat="1">
      <c r="B228" s="119"/>
      <c r="C228" s="119"/>
      <c r="D228" s="114"/>
      <c r="E228" s="114"/>
      <c r="F228" s="167"/>
      <c r="G228" s="106"/>
      <c r="H228" s="106"/>
      <c r="I228" s="106"/>
      <c r="J228" s="106"/>
      <c r="K228" s="106"/>
      <c r="L228" s="129"/>
      <c r="M228" s="129"/>
      <c r="N228" s="106"/>
      <c r="O228" s="129"/>
      <c r="P228" s="106"/>
      <c r="Q228" s="106"/>
      <c r="R228" s="106"/>
      <c r="S228" s="106"/>
      <c r="T228" s="106"/>
      <c r="U228" s="106"/>
      <c r="V228" s="106"/>
      <c r="W228" s="106"/>
      <c r="X228" s="106"/>
      <c r="Y228" s="106"/>
      <c r="Z228" s="106"/>
      <c r="AA228" s="106"/>
      <c r="AB228" s="106"/>
      <c r="AC228" s="106"/>
      <c r="AD228" s="106"/>
    </row>
    <row r="229" spans="1:30" s="73" customFormat="1">
      <c r="L229" s="75"/>
      <c r="M229" s="75"/>
      <c r="N229" s="74"/>
      <c r="O229" s="75"/>
    </row>
    <row r="230" spans="1:30" s="73" customFormat="1">
      <c r="A230" s="76"/>
      <c r="B230" s="348" t="s">
        <v>12</v>
      </c>
      <c r="C230" s="348"/>
      <c r="D230" s="348"/>
      <c r="E230" s="348"/>
      <c r="F230" s="348"/>
      <c r="G230" s="348"/>
      <c r="H230" s="348"/>
      <c r="I230" s="348"/>
      <c r="J230" s="348"/>
      <c r="K230" s="348"/>
      <c r="L230" s="348"/>
      <c r="M230" s="348"/>
      <c r="N230" s="348"/>
      <c r="O230" s="75"/>
    </row>
    <row r="231" spans="1:30" s="73" customFormat="1">
      <c r="B231" s="348"/>
      <c r="C231" s="348"/>
      <c r="D231" s="348"/>
      <c r="E231" s="348"/>
      <c r="F231" s="348"/>
      <c r="G231" s="348"/>
      <c r="H231" s="348"/>
      <c r="I231" s="348"/>
      <c r="J231" s="348"/>
      <c r="K231" s="348"/>
      <c r="L231" s="348"/>
      <c r="M231" s="348"/>
      <c r="N231" s="348"/>
      <c r="O231" s="75"/>
    </row>
    <row r="232" spans="1:30" s="73" customFormat="1">
      <c r="B232" s="348"/>
      <c r="C232" s="348"/>
      <c r="D232" s="348"/>
      <c r="E232" s="348"/>
      <c r="F232" s="348"/>
      <c r="G232" s="348"/>
      <c r="H232" s="348"/>
      <c r="I232" s="348"/>
      <c r="J232" s="348"/>
      <c r="K232" s="348"/>
      <c r="L232" s="348"/>
      <c r="M232" s="348"/>
      <c r="N232" s="348"/>
      <c r="O232" s="75"/>
    </row>
    <row r="233" spans="1:30" s="73" customFormat="1">
      <c r="N233" s="74"/>
      <c r="O233" s="75"/>
    </row>
    <row r="234" spans="1:30" s="73" customFormat="1">
      <c r="N234" s="74"/>
      <c r="O234" s="75"/>
    </row>
    <row r="235" spans="1:30" s="73" customFormat="1">
      <c r="N235" s="74"/>
      <c r="O235" s="75"/>
    </row>
    <row r="236" spans="1:30" s="73" customFormat="1">
      <c r="N236" s="74"/>
      <c r="O236" s="75"/>
    </row>
    <row r="237" spans="1:30" s="73" customFormat="1">
      <c r="N237" s="74"/>
      <c r="O237" s="75"/>
    </row>
    <row r="238" spans="1:30" s="73" customFormat="1">
      <c r="N238" s="74"/>
      <c r="O238" s="75"/>
    </row>
    <row r="239" spans="1:30" s="73" customFormat="1">
      <c r="N239" s="74"/>
      <c r="O239" s="75"/>
    </row>
    <row r="240" spans="1:30" s="73" customFormat="1">
      <c r="N240" s="74"/>
      <c r="O240" s="75"/>
    </row>
    <row r="241" spans="14:15" s="73" customFormat="1">
      <c r="N241" s="74"/>
      <c r="O241" s="75"/>
    </row>
    <row r="242" spans="14:15" s="73" customFormat="1">
      <c r="N242" s="74"/>
      <c r="O242" s="75"/>
    </row>
    <row r="243" spans="14:15" s="73" customFormat="1">
      <c r="N243" s="74"/>
      <c r="O243" s="75"/>
    </row>
    <row r="244" spans="14:15" s="73" customFormat="1">
      <c r="N244" s="74"/>
      <c r="O244" s="75"/>
    </row>
    <row r="245" spans="14:15" s="73" customFormat="1">
      <c r="N245" s="74"/>
      <c r="O245" s="75"/>
    </row>
    <row r="246" spans="14:15" s="73" customFormat="1">
      <c r="N246" s="74"/>
      <c r="O246" s="75"/>
    </row>
    <row r="247" spans="14:15" s="73" customFormat="1">
      <c r="N247" s="74"/>
      <c r="O247" s="75"/>
    </row>
    <row r="248" spans="14:15" s="73" customFormat="1">
      <c r="N248" s="74"/>
      <c r="O248" s="75"/>
    </row>
    <row r="249" spans="14:15" s="73" customFormat="1">
      <c r="N249" s="74"/>
      <c r="O249" s="75"/>
    </row>
    <row r="250" spans="14:15" s="73" customFormat="1">
      <c r="N250" s="74"/>
      <c r="O250" s="75"/>
    </row>
    <row r="251" spans="14:15" s="73" customFormat="1">
      <c r="N251" s="74"/>
      <c r="O251" s="75"/>
    </row>
    <row r="252" spans="14:15" s="73" customFormat="1">
      <c r="N252" s="74"/>
      <c r="O252" s="75"/>
    </row>
    <row r="253" spans="14:15" s="73" customFormat="1">
      <c r="N253" s="74"/>
      <c r="O253" s="75"/>
    </row>
    <row r="254" spans="14:15" s="73" customFormat="1">
      <c r="N254" s="74"/>
      <c r="O254" s="75"/>
    </row>
    <row r="255" spans="14:15" s="73" customFormat="1">
      <c r="N255" s="74"/>
      <c r="O255" s="75"/>
    </row>
    <row r="256" spans="14:15" s="73" customFormat="1">
      <c r="N256" s="74"/>
      <c r="O256" s="75"/>
    </row>
    <row r="257" spans="14:15" s="73" customFormat="1">
      <c r="N257" s="74"/>
      <c r="O257" s="75"/>
    </row>
    <row r="258" spans="14:15" s="73" customFormat="1">
      <c r="N258" s="74"/>
      <c r="O258" s="75"/>
    </row>
    <row r="259" spans="14:15" s="73" customFormat="1">
      <c r="N259" s="74"/>
      <c r="O259" s="75"/>
    </row>
    <row r="260" spans="14:15" s="73" customFormat="1">
      <c r="N260" s="74"/>
      <c r="O260" s="75"/>
    </row>
    <row r="261" spans="14:15" s="73" customFormat="1">
      <c r="N261" s="74"/>
      <c r="O261" s="75"/>
    </row>
    <row r="262" spans="14:15" s="73" customFormat="1">
      <c r="N262" s="74"/>
      <c r="O262" s="75"/>
    </row>
    <row r="263" spans="14:15" s="73" customFormat="1">
      <c r="N263" s="74"/>
      <c r="O263" s="75"/>
    </row>
    <row r="264" spans="14:15" s="73" customFormat="1">
      <c r="N264" s="74"/>
      <c r="O264" s="75"/>
    </row>
    <row r="265" spans="14:15" s="73" customFormat="1">
      <c r="N265" s="74"/>
      <c r="O265" s="75"/>
    </row>
    <row r="266" spans="14:15" s="73" customFormat="1">
      <c r="N266" s="74"/>
      <c r="O266" s="75"/>
    </row>
    <row r="267" spans="14:15" s="73" customFormat="1">
      <c r="N267" s="74"/>
      <c r="O267" s="75"/>
    </row>
    <row r="268" spans="14:15" s="73" customFormat="1">
      <c r="N268" s="74"/>
      <c r="O268" s="75"/>
    </row>
    <row r="269" spans="14:15" s="73" customFormat="1">
      <c r="N269" s="74"/>
      <c r="O269" s="75"/>
    </row>
    <row r="270" spans="14:15" s="73" customFormat="1">
      <c r="N270" s="74"/>
      <c r="O270" s="75"/>
    </row>
    <row r="271" spans="14:15" s="73" customFormat="1">
      <c r="N271" s="74"/>
      <c r="O271" s="75"/>
    </row>
    <row r="272" spans="14:15" s="73" customFormat="1">
      <c r="N272" s="74"/>
      <c r="O272" s="75"/>
    </row>
    <row r="273" spans="14:15" s="73" customFormat="1">
      <c r="N273" s="74"/>
      <c r="O273" s="75"/>
    </row>
    <row r="274" spans="14:15" s="73" customFormat="1">
      <c r="N274" s="74"/>
      <c r="O274" s="75"/>
    </row>
    <row r="275" spans="14:15" s="73" customFormat="1">
      <c r="N275" s="74"/>
      <c r="O275" s="75"/>
    </row>
    <row r="276" spans="14:15" s="73" customFormat="1">
      <c r="N276" s="74"/>
      <c r="O276" s="75"/>
    </row>
    <row r="277" spans="14:15" s="73" customFormat="1">
      <c r="N277" s="74"/>
      <c r="O277" s="75"/>
    </row>
    <row r="278" spans="14:15" s="73" customFormat="1">
      <c r="N278" s="74"/>
      <c r="O278" s="75"/>
    </row>
    <row r="279" spans="14:15" s="73" customFormat="1">
      <c r="N279" s="74"/>
      <c r="O279" s="75"/>
    </row>
    <row r="280" spans="14:15" s="73" customFormat="1">
      <c r="N280" s="74"/>
      <c r="O280" s="75"/>
    </row>
    <row r="281" spans="14:15" s="73" customFormat="1">
      <c r="N281" s="74"/>
      <c r="O281" s="75"/>
    </row>
    <row r="282" spans="14:15" s="73" customFormat="1">
      <c r="N282" s="74"/>
      <c r="O282" s="75"/>
    </row>
    <row r="283" spans="14:15" s="73" customFormat="1">
      <c r="N283" s="74"/>
      <c r="O283" s="75"/>
    </row>
    <row r="284" spans="14:15" s="73" customFormat="1">
      <c r="N284" s="74"/>
      <c r="O284" s="75"/>
    </row>
    <row r="285" spans="14:15" s="73" customFormat="1">
      <c r="N285" s="74"/>
      <c r="O285" s="75"/>
    </row>
    <row r="286" spans="14:15" s="73" customFormat="1">
      <c r="N286" s="74"/>
      <c r="O286" s="75"/>
    </row>
    <row r="287" spans="14:15" s="73" customFormat="1">
      <c r="N287" s="74"/>
      <c r="O287" s="75"/>
    </row>
    <row r="288" spans="14:15" s="73" customFormat="1">
      <c r="N288" s="74"/>
      <c r="O288" s="75"/>
    </row>
    <row r="289" spans="14:15" s="73" customFormat="1">
      <c r="N289" s="74"/>
      <c r="O289" s="75"/>
    </row>
    <row r="290" spans="14:15" s="73" customFormat="1">
      <c r="N290" s="74"/>
      <c r="O290" s="75"/>
    </row>
    <row r="291" spans="14:15" s="73" customFormat="1">
      <c r="N291" s="74"/>
      <c r="O291" s="75"/>
    </row>
    <row r="292" spans="14:15" s="73" customFormat="1">
      <c r="N292" s="74"/>
      <c r="O292" s="75"/>
    </row>
    <row r="293" spans="14:15" s="73" customFormat="1">
      <c r="N293" s="74"/>
      <c r="O293" s="75"/>
    </row>
    <row r="294" spans="14:15" s="73" customFormat="1">
      <c r="N294" s="74"/>
      <c r="O294" s="75"/>
    </row>
    <row r="295" spans="14:15" s="73" customFormat="1">
      <c r="N295" s="74"/>
      <c r="O295" s="75"/>
    </row>
    <row r="296" spans="14:15" s="73" customFormat="1">
      <c r="N296" s="74"/>
      <c r="O296" s="75"/>
    </row>
    <row r="297" spans="14:15" s="73" customFormat="1">
      <c r="N297" s="74"/>
      <c r="O297" s="75"/>
    </row>
    <row r="298" spans="14:15" s="73" customFormat="1">
      <c r="N298" s="74"/>
      <c r="O298" s="75"/>
    </row>
    <row r="299" spans="14:15" s="73" customFormat="1">
      <c r="N299" s="74"/>
      <c r="O299" s="75"/>
    </row>
    <row r="300" spans="14:15" s="73" customFormat="1">
      <c r="N300" s="74"/>
      <c r="O300" s="75"/>
    </row>
    <row r="301" spans="14:15" s="73" customFormat="1">
      <c r="N301" s="74"/>
      <c r="O301" s="75"/>
    </row>
    <row r="302" spans="14:15" s="73" customFormat="1">
      <c r="N302" s="74"/>
      <c r="O302" s="75"/>
    </row>
    <row r="303" spans="14:15" s="73" customFormat="1">
      <c r="N303" s="74"/>
      <c r="O303" s="75"/>
    </row>
    <row r="304" spans="14:15" s="73" customFormat="1">
      <c r="N304" s="74"/>
      <c r="O304" s="75"/>
    </row>
    <row r="305" spans="14:15" s="73" customFormat="1">
      <c r="N305" s="74"/>
      <c r="O305" s="75"/>
    </row>
    <row r="306" spans="14:15" s="73" customFormat="1">
      <c r="N306" s="74"/>
      <c r="O306" s="75"/>
    </row>
    <row r="307" spans="14:15" s="73" customFormat="1">
      <c r="N307" s="74"/>
      <c r="O307" s="75"/>
    </row>
    <row r="308" spans="14:15" s="73" customFormat="1">
      <c r="N308" s="74"/>
      <c r="O308" s="75"/>
    </row>
    <row r="309" spans="14:15" s="73" customFormat="1">
      <c r="N309" s="74"/>
      <c r="O309" s="75"/>
    </row>
    <row r="310" spans="14:15" s="73" customFormat="1">
      <c r="N310" s="74"/>
      <c r="O310" s="75"/>
    </row>
    <row r="311" spans="14:15" s="73" customFormat="1">
      <c r="N311" s="74"/>
      <c r="O311" s="75"/>
    </row>
    <row r="312" spans="14:15" s="73" customFormat="1">
      <c r="N312" s="74"/>
      <c r="O312" s="75"/>
    </row>
    <row r="313" spans="14:15" s="73" customFormat="1">
      <c r="N313" s="74"/>
      <c r="O313" s="75"/>
    </row>
    <row r="314" spans="14:15" s="73" customFormat="1">
      <c r="N314" s="74"/>
      <c r="O314" s="75"/>
    </row>
    <row r="315" spans="14:15" s="73" customFormat="1">
      <c r="N315" s="74"/>
      <c r="O315" s="75"/>
    </row>
    <row r="316" spans="14:15" s="73" customFormat="1">
      <c r="N316" s="74"/>
      <c r="O316" s="75"/>
    </row>
    <row r="317" spans="14:15" s="73" customFormat="1">
      <c r="N317" s="74"/>
      <c r="O317" s="75"/>
    </row>
    <row r="318" spans="14:15" s="73" customFormat="1">
      <c r="N318" s="74"/>
      <c r="O318" s="75"/>
    </row>
    <row r="319" spans="14:15" s="73" customFormat="1">
      <c r="N319" s="74"/>
      <c r="O319" s="75"/>
    </row>
    <row r="320" spans="14:15" s="73" customFormat="1">
      <c r="N320" s="74"/>
      <c r="O320" s="75"/>
    </row>
    <row r="321" spans="14:15" s="73" customFormat="1">
      <c r="N321" s="74"/>
      <c r="O321" s="75"/>
    </row>
    <row r="322" spans="14:15" s="73" customFormat="1">
      <c r="N322" s="74"/>
      <c r="O322" s="75"/>
    </row>
    <row r="323" spans="14:15" s="73" customFormat="1">
      <c r="N323" s="74"/>
      <c r="O323" s="75"/>
    </row>
    <row r="324" spans="14:15" s="73" customFormat="1">
      <c r="N324" s="74"/>
      <c r="O324" s="75"/>
    </row>
    <row r="325" spans="14:15" s="73" customFormat="1">
      <c r="N325" s="74"/>
      <c r="O325" s="75"/>
    </row>
    <row r="326" spans="14:15" s="73" customFormat="1">
      <c r="N326" s="74"/>
      <c r="O326" s="75"/>
    </row>
    <row r="327" spans="14:15" s="73" customFormat="1">
      <c r="N327" s="74"/>
      <c r="O327" s="75"/>
    </row>
    <row r="328" spans="14:15" s="73" customFormat="1">
      <c r="N328" s="74"/>
      <c r="O328" s="75"/>
    </row>
    <row r="329" spans="14:15" s="73" customFormat="1">
      <c r="N329" s="74"/>
      <c r="O329" s="75"/>
    </row>
    <row r="330" spans="14:15" s="73" customFormat="1">
      <c r="N330" s="74"/>
      <c r="O330" s="75"/>
    </row>
    <row r="331" spans="14:15" s="73" customFormat="1">
      <c r="N331" s="74"/>
      <c r="O331" s="75"/>
    </row>
    <row r="332" spans="14:15" s="73" customFormat="1">
      <c r="N332" s="74"/>
      <c r="O332" s="75"/>
    </row>
    <row r="333" spans="14:15" s="73" customFormat="1">
      <c r="N333" s="74"/>
      <c r="O333" s="75"/>
    </row>
    <row r="334" spans="14:15" s="73" customFormat="1">
      <c r="N334" s="74"/>
      <c r="O334" s="75"/>
    </row>
    <row r="335" spans="14:15" s="73" customFormat="1">
      <c r="N335" s="74"/>
      <c r="O335" s="75"/>
    </row>
    <row r="336" spans="14:15" s="73" customFormat="1">
      <c r="N336" s="74"/>
      <c r="O336" s="75"/>
    </row>
    <row r="337" spans="14:15" s="73" customFormat="1">
      <c r="N337" s="74"/>
      <c r="O337" s="75"/>
    </row>
    <row r="338" spans="14:15" s="73" customFormat="1">
      <c r="N338" s="74"/>
      <c r="O338" s="75"/>
    </row>
    <row r="339" spans="14:15" s="73" customFormat="1">
      <c r="N339" s="74"/>
      <c r="O339" s="75"/>
    </row>
    <row r="340" spans="14:15" s="73" customFormat="1">
      <c r="N340" s="74"/>
      <c r="O340" s="75"/>
    </row>
    <row r="341" spans="14:15" s="73" customFormat="1">
      <c r="N341" s="74"/>
      <c r="O341" s="75"/>
    </row>
    <row r="342" spans="14:15" s="73" customFormat="1">
      <c r="N342" s="74"/>
      <c r="O342" s="75"/>
    </row>
    <row r="343" spans="14:15" s="73" customFormat="1">
      <c r="N343" s="74"/>
      <c r="O343" s="75"/>
    </row>
    <row r="344" spans="14:15" s="73" customFormat="1">
      <c r="N344" s="74"/>
      <c r="O344" s="75"/>
    </row>
    <row r="345" spans="14:15" s="73" customFormat="1">
      <c r="N345" s="74"/>
      <c r="O345" s="75"/>
    </row>
    <row r="346" spans="14:15" s="73" customFormat="1">
      <c r="N346" s="74"/>
      <c r="O346" s="75"/>
    </row>
    <row r="347" spans="14:15" s="73" customFormat="1">
      <c r="N347" s="74"/>
      <c r="O347" s="75"/>
    </row>
    <row r="348" spans="14:15" s="73" customFormat="1">
      <c r="N348" s="74"/>
      <c r="O348" s="75"/>
    </row>
    <row r="349" spans="14:15" s="73" customFormat="1">
      <c r="N349" s="74"/>
      <c r="O349" s="75"/>
    </row>
    <row r="350" spans="14:15" s="73" customFormat="1">
      <c r="N350" s="74"/>
      <c r="O350" s="75"/>
    </row>
    <row r="351" spans="14:15" s="73" customFormat="1">
      <c r="N351" s="74"/>
      <c r="O351" s="75"/>
    </row>
    <row r="352" spans="14:15" s="73" customFormat="1">
      <c r="N352" s="74"/>
      <c r="O352" s="75"/>
    </row>
    <row r="353" spans="14:15" s="73" customFormat="1">
      <c r="N353" s="74"/>
      <c r="O353" s="75"/>
    </row>
    <row r="354" spans="14:15" s="73" customFormat="1">
      <c r="N354" s="74"/>
      <c r="O354" s="75"/>
    </row>
    <row r="355" spans="14:15" s="73" customFormat="1">
      <c r="N355" s="74"/>
      <c r="O355" s="75"/>
    </row>
    <row r="356" spans="14:15" s="73" customFormat="1">
      <c r="N356" s="74"/>
      <c r="O356" s="75"/>
    </row>
    <row r="357" spans="14:15" s="73" customFormat="1">
      <c r="N357" s="74"/>
      <c r="O357" s="75"/>
    </row>
    <row r="358" spans="14:15" s="73" customFormat="1">
      <c r="N358" s="74"/>
      <c r="O358" s="75"/>
    </row>
    <row r="359" spans="14:15" s="73" customFormat="1">
      <c r="N359" s="74"/>
      <c r="O359" s="75"/>
    </row>
    <row r="360" spans="14:15" s="73" customFormat="1">
      <c r="N360" s="74"/>
      <c r="O360" s="75"/>
    </row>
    <row r="361" spans="14:15" s="73" customFormat="1">
      <c r="N361" s="74"/>
      <c r="O361" s="75"/>
    </row>
    <row r="362" spans="14:15" s="73" customFormat="1">
      <c r="N362" s="74"/>
      <c r="O362" s="75"/>
    </row>
    <row r="363" spans="14:15" s="73" customFormat="1">
      <c r="N363" s="74"/>
      <c r="O363" s="75"/>
    </row>
    <row r="364" spans="14:15" s="73" customFormat="1">
      <c r="N364" s="74"/>
      <c r="O364" s="75"/>
    </row>
    <row r="365" spans="14:15" s="73" customFormat="1">
      <c r="N365" s="74"/>
      <c r="O365" s="75"/>
    </row>
    <row r="366" spans="14:15" s="73" customFormat="1">
      <c r="N366" s="74"/>
      <c r="O366" s="75"/>
    </row>
    <row r="367" spans="14:15" s="73" customFormat="1">
      <c r="N367" s="74"/>
      <c r="O367" s="75"/>
    </row>
    <row r="368" spans="14:15" s="73" customFormat="1">
      <c r="N368" s="74"/>
      <c r="O368" s="75"/>
    </row>
    <row r="369" spans="14:15" s="73" customFormat="1">
      <c r="N369" s="74"/>
      <c r="O369" s="75"/>
    </row>
    <row r="370" spans="14:15" s="73" customFormat="1">
      <c r="N370" s="74"/>
      <c r="O370" s="75"/>
    </row>
    <row r="371" spans="14:15" s="73" customFormat="1">
      <c r="N371" s="74"/>
      <c r="O371" s="75"/>
    </row>
    <row r="372" spans="14:15" s="73" customFormat="1">
      <c r="N372" s="74"/>
      <c r="O372" s="75"/>
    </row>
    <row r="373" spans="14:15" s="73" customFormat="1">
      <c r="N373" s="74"/>
      <c r="O373" s="75"/>
    </row>
    <row r="374" spans="14:15" s="73" customFormat="1">
      <c r="N374" s="74"/>
      <c r="O374" s="75"/>
    </row>
    <row r="375" spans="14:15" s="73" customFormat="1">
      <c r="N375" s="74"/>
      <c r="O375" s="75"/>
    </row>
    <row r="376" spans="14:15" s="73" customFormat="1">
      <c r="N376" s="74"/>
      <c r="O376" s="75"/>
    </row>
    <row r="377" spans="14:15" s="73" customFormat="1">
      <c r="N377" s="74"/>
      <c r="O377" s="75"/>
    </row>
    <row r="378" spans="14:15" s="73" customFormat="1">
      <c r="N378" s="74"/>
      <c r="O378" s="75"/>
    </row>
    <row r="379" spans="14:15" s="73" customFormat="1">
      <c r="N379" s="74"/>
      <c r="O379" s="75"/>
    </row>
    <row r="380" spans="14:15" s="73" customFormat="1">
      <c r="N380" s="74"/>
      <c r="O380" s="75"/>
    </row>
    <row r="381" spans="14:15" s="73" customFormat="1">
      <c r="N381" s="74"/>
      <c r="O381" s="75"/>
    </row>
    <row r="382" spans="14:15" s="73" customFormat="1">
      <c r="N382" s="74"/>
      <c r="O382" s="75"/>
    </row>
    <row r="383" spans="14:15" s="73" customFormat="1">
      <c r="N383" s="74"/>
      <c r="O383" s="75"/>
    </row>
    <row r="384" spans="14:15" s="73" customFormat="1">
      <c r="N384" s="74"/>
      <c r="O384" s="75"/>
    </row>
    <row r="385" spans="14:15" s="73" customFormat="1">
      <c r="N385" s="74"/>
      <c r="O385" s="75"/>
    </row>
    <row r="386" spans="14:15" s="73" customFormat="1">
      <c r="N386" s="74"/>
      <c r="O386" s="75"/>
    </row>
    <row r="387" spans="14:15" s="73" customFormat="1">
      <c r="N387" s="74"/>
      <c r="O387" s="75"/>
    </row>
    <row r="388" spans="14:15" s="73" customFormat="1">
      <c r="N388" s="74"/>
      <c r="O388" s="75"/>
    </row>
    <row r="389" spans="14:15" s="73" customFormat="1">
      <c r="N389" s="74"/>
      <c r="O389" s="75"/>
    </row>
    <row r="390" spans="14:15" s="73" customFormat="1">
      <c r="N390" s="74"/>
      <c r="O390" s="75"/>
    </row>
    <row r="391" spans="14:15" s="73" customFormat="1">
      <c r="N391" s="74"/>
      <c r="O391" s="75"/>
    </row>
    <row r="392" spans="14:15" s="73" customFormat="1">
      <c r="N392" s="74"/>
      <c r="O392" s="75"/>
    </row>
    <row r="393" spans="14:15" s="73" customFormat="1">
      <c r="N393" s="74"/>
      <c r="O393" s="75"/>
    </row>
    <row r="394" spans="14:15" s="73" customFormat="1">
      <c r="N394" s="74"/>
      <c r="O394" s="75"/>
    </row>
    <row r="395" spans="14:15" s="73" customFormat="1">
      <c r="N395" s="74"/>
      <c r="O395" s="75"/>
    </row>
    <row r="396" spans="14:15" s="73" customFormat="1">
      <c r="N396" s="74"/>
      <c r="O396" s="75"/>
    </row>
    <row r="397" spans="14:15" s="73" customFormat="1">
      <c r="N397" s="74"/>
      <c r="O397" s="75"/>
    </row>
    <row r="398" spans="14:15" s="73" customFormat="1">
      <c r="N398" s="74"/>
      <c r="O398" s="75"/>
    </row>
    <row r="399" spans="14:15" s="73" customFormat="1">
      <c r="N399" s="74"/>
      <c r="O399" s="75"/>
    </row>
    <row r="400" spans="14:15" s="73" customFormat="1">
      <c r="N400" s="74"/>
      <c r="O400" s="75"/>
    </row>
    <row r="401" spans="14:15" s="73" customFormat="1">
      <c r="N401" s="74"/>
      <c r="O401" s="75"/>
    </row>
    <row r="402" spans="14:15" s="73" customFormat="1">
      <c r="N402" s="74"/>
      <c r="O402" s="75"/>
    </row>
    <row r="403" spans="14:15" s="73" customFormat="1">
      <c r="N403" s="74"/>
      <c r="O403" s="75"/>
    </row>
    <row r="404" spans="14:15" s="73" customFormat="1">
      <c r="N404" s="74"/>
      <c r="O404" s="75"/>
    </row>
    <row r="405" spans="14:15" s="73" customFormat="1">
      <c r="N405" s="74"/>
      <c r="O405" s="75"/>
    </row>
    <row r="406" spans="14:15" s="73" customFormat="1">
      <c r="N406" s="74"/>
      <c r="O406" s="75"/>
    </row>
    <row r="407" spans="14:15" s="73" customFormat="1">
      <c r="N407" s="74"/>
      <c r="O407" s="75"/>
    </row>
    <row r="408" spans="14:15" s="73" customFormat="1">
      <c r="N408" s="74"/>
      <c r="O408" s="75"/>
    </row>
    <row r="409" spans="14:15" s="73" customFormat="1">
      <c r="N409" s="74"/>
      <c r="O409" s="75"/>
    </row>
    <row r="410" spans="14:15" s="73" customFormat="1">
      <c r="N410" s="74"/>
      <c r="O410" s="75"/>
    </row>
    <row r="411" spans="14:15" s="73" customFormat="1">
      <c r="N411" s="74"/>
      <c r="O411" s="75"/>
    </row>
    <row r="412" spans="14:15" s="73" customFormat="1">
      <c r="N412" s="74"/>
      <c r="O412" s="75"/>
    </row>
    <row r="413" spans="14:15" s="73" customFormat="1">
      <c r="N413" s="74"/>
      <c r="O413" s="75"/>
    </row>
    <row r="414" spans="14:15" s="73" customFormat="1">
      <c r="N414" s="74"/>
      <c r="O414" s="75"/>
    </row>
    <row r="415" spans="14:15" s="73" customFormat="1">
      <c r="N415" s="74"/>
      <c r="O415" s="75"/>
    </row>
    <row r="416" spans="14:15" s="73" customFormat="1">
      <c r="N416" s="74"/>
      <c r="O416" s="75"/>
    </row>
    <row r="417" spans="14:15" s="73" customFormat="1">
      <c r="N417" s="74"/>
      <c r="O417" s="75"/>
    </row>
    <row r="418" spans="14:15" s="73" customFormat="1">
      <c r="N418" s="74"/>
      <c r="O418" s="75"/>
    </row>
    <row r="419" spans="14:15" s="73" customFormat="1">
      <c r="N419" s="74"/>
      <c r="O419" s="75"/>
    </row>
    <row r="420" spans="14:15" s="73" customFormat="1">
      <c r="N420" s="74"/>
      <c r="O420" s="75"/>
    </row>
    <row r="421" spans="14:15" s="73" customFormat="1">
      <c r="N421" s="74"/>
      <c r="O421" s="75"/>
    </row>
    <row r="422" spans="14:15" s="73" customFormat="1">
      <c r="N422" s="74"/>
      <c r="O422" s="75"/>
    </row>
    <row r="423" spans="14:15" s="73" customFormat="1">
      <c r="N423" s="74"/>
      <c r="O423" s="75"/>
    </row>
    <row r="424" spans="14:15" s="73" customFormat="1">
      <c r="N424" s="74"/>
      <c r="O424" s="75"/>
    </row>
    <row r="425" spans="14:15" s="73" customFormat="1">
      <c r="N425" s="74"/>
      <c r="O425" s="75"/>
    </row>
    <row r="426" spans="14:15" s="73" customFormat="1">
      <c r="N426" s="74"/>
      <c r="O426" s="75"/>
    </row>
    <row r="427" spans="14:15" s="73" customFormat="1">
      <c r="N427" s="74"/>
      <c r="O427" s="75"/>
    </row>
    <row r="428" spans="14:15" s="73" customFormat="1">
      <c r="N428" s="74"/>
      <c r="O428" s="75"/>
    </row>
    <row r="429" spans="14:15" s="73" customFormat="1">
      <c r="N429" s="74"/>
      <c r="O429" s="75"/>
    </row>
    <row r="430" spans="14:15" s="73" customFormat="1">
      <c r="N430" s="74"/>
      <c r="O430" s="75"/>
    </row>
    <row r="431" spans="14:15" s="73" customFormat="1">
      <c r="N431" s="74"/>
      <c r="O431" s="75"/>
    </row>
    <row r="432" spans="14:15" s="73" customFormat="1">
      <c r="N432" s="74"/>
      <c r="O432" s="75"/>
    </row>
    <row r="433" spans="14:15" s="73" customFormat="1">
      <c r="N433" s="74"/>
      <c r="O433" s="75"/>
    </row>
    <row r="434" spans="14:15" s="73" customFormat="1">
      <c r="N434" s="74"/>
      <c r="O434" s="75"/>
    </row>
    <row r="435" spans="14:15" s="73" customFormat="1">
      <c r="N435" s="74"/>
      <c r="O435" s="75"/>
    </row>
    <row r="436" spans="14:15" s="73" customFormat="1">
      <c r="N436" s="74"/>
      <c r="O436" s="75"/>
    </row>
    <row r="437" spans="14:15" s="73" customFormat="1">
      <c r="N437" s="74"/>
      <c r="O437" s="75"/>
    </row>
    <row r="438" spans="14:15" s="73" customFormat="1">
      <c r="N438" s="74"/>
      <c r="O438" s="75"/>
    </row>
    <row r="439" spans="14:15" s="73" customFormat="1">
      <c r="N439" s="74"/>
      <c r="O439" s="75"/>
    </row>
    <row r="440" spans="14:15" s="73" customFormat="1">
      <c r="N440" s="74"/>
      <c r="O440" s="75"/>
    </row>
    <row r="441" spans="14:15" s="73" customFormat="1">
      <c r="N441" s="74"/>
      <c r="O441" s="75"/>
    </row>
    <row r="442" spans="14:15" s="73" customFormat="1">
      <c r="N442" s="74"/>
      <c r="O442" s="75"/>
    </row>
    <row r="443" spans="14:15" s="73" customFormat="1">
      <c r="N443" s="74"/>
      <c r="O443" s="75"/>
    </row>
    <row r="444" spans="14:15" s="73" customFormat="1">
      <c r="N444" s="74"/>
      <c r="O444" s="75"/>
    </row>
    <row r="445" spans="14:15" s="73" customFormat="1">
      <c r="N445" s="74"/>
      <c r="O445" s="75"/>
    </row>
    <row r="446" spans="14:15" s="73" customFormat="1">
      <c r="N446" s="74"/>
      <c r="O446" s="75"/>
    </row>
    <row r="447" spans="14:15" s="73" customFormat="1">
      <c r="N447" s="74"/>
      <c r="O447" s="75"/>
    </row>
    <row r="448" spans="14:15" s="73" customFormat="1">
      <c r="N448" s="74"/>
      <c r="O448" s="75"/>
    </row>
    <row r="449" spans="14:15" s="73" customFormat="1">
      <c r="N449" s="74"/>
      <c r="O449" s="75"/>
    </row>
    <row r="450" spans="14:15" s="73" customFormat="1">
      <c r="N450" s="74"/>
      <c r="O450" s="75"/>
    </row>
    <row r="451" spans="14:15" s="73" customFormat="1">
      <c r="N451" s="74"/>
      <c r="O451" s="75"/>
    </row>
    <row r="452" spans="14:15" s="73" customFormat="1">
      <c r="N452" s="74"/>
      <c r="O452" s="75"/>
    </row>
    <row r="453" spans="14:15" s="73" customFormat="1">
      <c r="N453" s="74"/>
      <c r="O453" s="75"/>
    </row>
    <row r="454" spans="14:15" s="73" customFormat="1">
      <c r="N454" s="74"/>
      <c r="O454" s="75"/>
    </row>
    <row r="455" spans="14:15" s="73" customFormat="1">
      <c r="N455" s="74"/>
      <c r="O455" s="75"/>
    </row>
    <row r="456" spans="14:15" s="73" customFormat="1">
      <c r="N456" s="74"/>
      <c r="O456" s="75"/>
    </row>
    <row r="457" spans="14:15" s="73" customFormat="1">
      <c r="N457" s="74"/>
      <c r="O457" s="75"/>
    </row>
    <row r="458" spans="14:15" s="73" customFormat="1">
      <c r="N458" s="74"/>
      <c r="O458" s="75"/>
    </row>
    <row r="459" spans="14:15" s="73" customFormat="1">
      <c r="N459" s="74"/>
      <c r="O459" s="75"/>
    </row>
    <row r="460" spans="14:15" s="73" customFormat="1">
      <c r="N460" s="74"/>
      <c r="O460" s="75"/>
    </row>
    <row r="461" spans="14:15" s="73" customFormat="1">
      <c r="N461" s="74"/>
      <c r="O461" s="75"/>
    </row>
    <row r="462" spans="14:15" s="73" customFormat="1">
      <c r="N462" s="74"/>
      <c r="O462" s="75"/>
    </row>
    <row r="463" spans="14:15" s="73" customFormat="1">
      <c r="N463" s="74"/>
      <c r="O463" s="75"/>
    </row>
    <row r="464" spans="14:15" s="73" customFormat="1">
      <c r="N464" s="74"/>
      <c r="O464" s="75"/>
    </row>
    <row r="465" spans="14:122" s="73" customFormat="1">
      <c r="N465" s="74"/>
      <c r="O465" s="75"/>
    </row>
    <row r="466" spans="14:122" s="73" customFormat="1">
      <c r="N466" s="74"/>
      <c r="O466" s="75"/>
    </row>
    <row r="467" spans="14:122" s="73" customFormat="1">
      <c r="N467" s="74"/>
      <c r="O467" s="75"/>
    </row>
    <row r="468" spans="14:122" s="73" customFormat="1">
      <c r="N468" s="74"/>
      <c r="O468" s="75"/>
    </row>
    <row r="469" spans="14:122" s="73" customFormat="1">
      <c r="N469" s="74"/>
      <c r="O469" s="75"/>
    </row>
    <row r="470" spans="14:122" s="73" customFormat="1">
      <c r="N470" s="74"/>
      <c r="O470" s="75"/>
    </row>
    <row r="471" spans="14:122" s="73" customFormat="1">
      <c r="N471" s="74"/>
      <c r="O471" s="75"/>
    </row>
    <row r="472" spans="14:122" s="73" customFormat="1">
      <c r="N472" s="74"/>
      <c r="O472" s="75"/>
    </row>
    <row r="473" spans="14:122" s="73" customFormat="1">
      <c r="N473" s="74"/>
      <c r="O473" s="75"/>
    </row>
    <row r="474" spans="14:122" s="73" customFormat="1">
      <c r="N474" s="74"/>
      <c r="O474" s="75"/>
    </row>
    <row r="475" spans="14:122" s="73" customFormat="1">
      <c r="N475" s="74"/>
      <c r="O475" s="75"/>
    </row>
    <row r="476" spans="14:122" s="73" customFormat="1">
      <c r="N476" s="74"/>
      <c r="O476" s="75"/>
      <c r="DQ476" s="79"/>
      <c r="DR476" s="79"/>
    </row>
  </sheetData>
  <sheetProtection algorithmName="SHA-512" hashValue="z7cKmpBapUed/j3gb+h9+5Q/cioiTyp8KJz1wV3V5AUl2GHHBdVXtIIfoupLqIVG2rDI9qhQ6xCORM2fX5vhOQ==" saltValue="vqjEhkmBGa43RVnsXIz6wg==" spinCount="100000" sheet="1" formatCells="0" formatColumns="0" formatRows="0"/>
  <mergeCells count="16">
    <mergeCell ref="B22:H22"/>
    <mergeCell ref="B2:F2"/>
    <mergeCell ref="B4:H4"/>
    <mergeCell ref="B12:H12"/>
    <mergeCell ref="B232:N232"/>
    <mergeCell ref="B10:H10"/>
    <mergeCell ref="B35:J35"/>
    <mergeCell ref="B155:D155"/>
    <mergeCell ref="B176:AD176"/>
    <mergeCell ref="B230:N230"/>
    <mergeCell ref="B231:N231"/>
    <mergeCell ref="B40:F40"/>
    <mergeCell ref="B18:J18"/>
    <mergeCell ref="B23:J23"/>
    <mergeCell ref="B24:J24"/>
    <mergeCell ref="B27:J27"/>
  </mergeCells>
  <dataValidations count="7">
    <dataValidation type="list" allowBlank="1" showDropDown="1" showInputMessage="1" showErrorMessage="1" sqref="AD127:AD128" xr:uid="{00000000-0002-0000-0400-000000000000}">
      <formula1>Product</formula1>
    </dataValidation>
    <dataValidation type="list" allowBlank="1" showInputMessage="1" showErrorMessage="1" sqref="J37" xr:uid="{00000000-0002-0000-0400-000001000000}">
      <formula1>appway</formula1>
    </dataValidation>
    <dataValidation type="list" allowBlank="1" showInputMessage="1" showErrorMessage="1" sqref="F129" xr:uid="{00000000-0002-0000-0400-000002000000}">
      <formula1>Select_area</formula1>
    </dataValidation>
    <dataValidation type="list" allowBlank="1" showInputMessage="1" showErrorMessage="1" sqref="H50" xr:uid="{00000000-0002-0000-0400-000003000000}">
      <formula1>Select_units</formula1>
    </dataValidation>
    <dataValidation type="list" allowBlank="1" showInputMessage="1" showErrorMessage="1" sqref="H39" xr:uid="{5EACA7D1-12AC-4E14-ACA9-9087A3AAF064}">
      <formula1>units</formula1>
    </dataValidation>
    <dataValidation type="list" allowBlank="1" showInputMessage="1" showErrorMessage="1" sqref="H44" xr:uid="{867EA838-2F17-4A13-A369-2E39F488ED7D}">
      <formula1>units_L</formula1>
    </dataValidation>
    <dataValidation type="list" allowBlank="1" showInputMessage="1" showErrorMessage="1" sqref="D129" xr:uid="{A7AE4C92-3115-4CEB-8D6D-EC426E54457F}">
      <formula1>AREA_or_VOLUME</formula1>
    </dataValidation>
  </dataValidations>
  <hyperlinks>
    <hyperlink ref="B7" location="'Larvicide i2=3'!Input" display="Input table" xr:uid="{00000000-0004-0000-0400-000000000000}"/>
    <hyperlink ref="B8" location="'Larvicide i2=3'!Intermediate_calculations" display="Intermediate calculations" xr:uid="{00000000-0004-0000-0400-000001000000}"/>
    <hyperlink ref="B9" location="'Larvicide i2=3'!Output" display="Output table" xr:uid="{00000000-0004-0000-0400-000002000000}"/>
    <hyperlink ref="B10:H10" location="'Larvicide i2=3'!Soil___arable_land" display="    Soil - arable land" xr:uid="{00000000-0004-0000-0400-000003000000}"/>
    <hyperlink ref="B12:H12" location="'Larvicide i2=3'!Soil___grassland" display="    Soil - grassland" xr:uid="{00000000-0004-0000-0400-000004000000}"/>
    <hyperlink ref="B11" location="'Larvicide i2=3'!Ground_water_and_surface_water_ar" display="    Groundwater and surface water - in arable land areas" xr:uid="{00000000-0004-0000-0400-000005000000}"/>
    <hyperlink ref="B13" location="'Larvicide i2=3'!Ground_water_and_surface_water_gr" display="    Groundwater and surface water - in grassland areas" xr:uid="{00000000-0004-0000-0400-000006000000}"/>
    <hyperlink ref="B14" location="'Larvicide i2=3'!STP" display="    STP" xr:uid="{00000000-0004-0000-0400-000007000000}"/>
    <hyperlink ref="B15" location="'Larvicide i2=3'!Air" display="Air" xr:uid="{763CA6AF-2177-4D77-921E-55DB5EF726A7}"/>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W476"/>
  <sheetViews>
    <sheetView tabSelected="1" topLeftCell="C169" zoomScale="80" zoomScaleNormal="80" workbookViewId="0">
      <selection activeCell="F188" sqref="F188"/>
    </sheetView>
  </sheetViews>
  <sheetFormatPr defaultColWidth="8.703125" defaultRowHeight="12.4"/>
  <cols>
    <col min="1" max="1" width="1.64453125" style="73" customWidth="1"/>
    <col min="2" max="2" width="50.64453125" style="79" customWidth="1"/>
    <col min="3" max="3" width="1.64453125" style="79" customWidth="1"/>
    <col min="4" max="4" width="35.64453125" style="79" customWidth="1"/>
    <col min="5" max="5" width="1.64453125" style="79" customWidth="1"/>
    <col min="6" max="6" width="77.64453125" style="79" customWidth="1"/>
    <col min="7" max="7" width="10.64453125" style="79" customWidth="1"/>
    <col min="8" max="8" width="15.64453125" style="79" customWidth="1"/>
    <col min="9" max="9" width="1.64453125" style="79" customWidth="1"/>
    <col min="10" max="10" width="15.64453125" style="79" customWidth="1"/>
    <col min="11" max="13" width="12.87890625" style="79" customWidth="1"/>
    <col min="14" max="14" width="12.87890625" style="168" customWidth="1"/>
    <col min="15" max="15" width="12.87890625" style="75" customWidth="1"/>
    <col min="16" max="30" width="12.87890625" style="73" customWidth="1"/>
    <col min="31" max="120" width="8.703125" style="73"/>
    <col min="121" max="16384" width="8.703125" style="79"/>
  </cols>
  <sheetData>
    <row r="1" spans="1:30" s="73" customFormat="1">
      <c r="N1" s="74"/>
      <c r="O1" s="75"/>
    </row>
    <row r="2" spans="1:30" ht="45.75" customHeight="1">
      <c r="A2" s="76"/>
      <c r="B2" s="354" t="s">
        <v>147</v>
      </c>
      <c r="C2" s="354"/>
      <c r="D2" s="354"/>
      <c r="E2" s="354"/>
      <c r="F2" s="354"/>
      <c r="G2" s="77"/>
      <c r="H2" s="77"/>
      <c r="I2" s="77"/>
      <c r="J2" s="77"/>
      <c r="K2" s="77"/>
      <c r="L2" s="77"/>
      <c r="M2" s="77"/>
      <c r="N2" s="78"/>
    </row>
    <row r="3" spans="1:30" ht="12.75">
      <c r="A3" s="76"/>
      <c r="B3" s="80"/>
      <c r="C3" s="80"/>
      <c r="D3" s="80"/>
      <c r="E3" s="80"/>
      <c r="F3" s="76"/>
      <c r="G3" s="76"/>
      <c r="H3" s="76"/>
      <c r="I3" s="76"/>
      <c r="J3" s="76"/>
      <c r="K3" s="76"/>
      <c r="L3" s="76"/>
      <c r="M3" s="76"/>
      <c r="N3" s="78"/>
    </row>
    <row r="4" spans="1:30" ht="17.649999999999999">
      <c r="A4" s="76"/>
      <c r="B4" s="355" t="s">
        <v>233</v>
      </c>
      <c r="C4" s="355"/>
      <c r="D4" s="355"/>
      <c r="E4" s="355"/>
      <c r="F4" s="355"/>
      <c r="G4" s="355"/>
      <c r="H4" s="355"/>
      <c r="I4" s="222"/>
      <c r="J4" s="81"/>
      <c r="K4" s="81"/>
      <c r="L4" s="81"/>
      <c r="M4" s="82"/>
      <c r="N4" s="82"/>
      <c r="O4" s="82"/>
      <c r="P4" s="82"/>
      <c r="Q4" s="82"/>
      <c r="R4" s="82"/>
      <c r="S4" s="82"/>
      <c r="T4" s="82"/>
      <c r="U4" s="82"/>
      <c r="V4" s="82"/>
      <c r="W4" s="82"/>
      <c r="X4" s="82"/>
      <c r="Y4" s="82"/>
      <c r="Z4" s="82"/>
      <c r="AA4" s="82"/>
      <c r="AB4" s="82"/>
      <c r="AC4" s="82"/>
      <c r="AD4" s="82"/>
    </row>
    <row r="5" spans="1:30" ht="14.65">
      <c r="A5" s="76"/>
      <c r="B5" s="83"/>
      <c r="C5" s="83"/>
      <c r="D5" s="83"/>
      <c r="E5" s="83"/>
      <c r="F5" s="84"/>
      <c r="G5" s="84"/>
      <c r="H5" s="84"/>
      <c r="I5" s="84"/>
      <c r="J5" s="84"/>
      <c r="K5" s="84"/>
      <c r="L5" s="84"/>
      <c r="M5" s="76"/>
      <c r="N5" s="76"/>
    </row>
    <row r="6" spans="1:30" s="73" customFormat="1" ht="14.25" customHeight="1">
      <c r="A6" s="76"/>
      <c r="B6" s="216" t="s">
        <v>138</v>
      </c>
      <c r="C6" s="67"/>
      <c r="D6" s="67"/>
      <c r="E6" s="67"/>
      <c r="F6" s="67"/>
      <c r="G6" s="67"/>
      <c r="H6" s="209"/>
      <c r="I6" s="209"/>
      <c r="J6" s="209"/>
      <c r="K6" s="85"/>
      <c r="L6" s="85"/>
      <c r="M6" s="85"/>
      <c r="N6" s="85"/>
      <c r="O6" s="75"/>
    </row>
    <row r="7" spans="1:30" s="73" customFormat="1" ht="14.25" customHeight="1">
      <c r="A7" s="76"/>
      <c r="B7" s="217" t="s">
        <v>139</v>
      </c>
      <c r="C7" s="209"/>
      <c r="D7" s="209"/>
      <c r="E7" s="209"/>
      <c r="F7" s="209"/>
      <c r="G7" s="209"/>
      <c r="H7" s="209"/>
      <c r="I7" s="209"/>
      <c r="J7" s="209"/>
      <c r="K7" s="85"/>
      <c r="L7" s="85"/>
      <c r="M7" s="85"/>
      <c r="N7" s="85"/>
      <c r="O7" s="75"/>
    </row>
    <row r="8" spans="1:30" s="73" customFormat="1" ht="14.25" customHeight="1">
      <c r="A8" s="76"/>
      <c r="B8" s="217" t="s">
        <v>50</v>
      </c>
      <c r="C8" s="209"/>
      <c r="D8" s="209"/>
      <c r="E8" s="209"/>
      <c r="F8" s="209"/>
      <c r="G8" s="209"/>
      <c r="H8" s="209"/>
      <c r="I8" s="209"/>
      <c r="J8" s="209"/>
      <c r="K8" s="85"/>
      <c r="L8" s="85"/>
      <c r="M8" s="85"/>
      <c r="N8" s="85"/>
      <c r="O8" s="75"/>
    </row>
    <row r="9" spans="1:30" s="73" customFormat="1" ht="14.25" customHeight="1">
      <c r="A9" s="76"/>
      <c r="B9" s="217" t="s">
        <v>140</v>
      </c>
      <c r="C9" s="209"/>
      <c r="D9" s="209"/>
      <c r="E9" s="209"/>
      <c r="F9" s="209"/>
      <c r="G9" s="209"/>
      <c r="H9" s="209"/>
      <c r="I9" s="209"/>
      <c r="J9" s="209"/>
      <c r="K9" s="85"/>
      <c r="L9" s="85"/>
      <c r="M9" s="85"/>
      <c r="N9" s="85"/>
      <c r="O9" s="75"/>
    </row>
    <row r="10" spans="1:30" s="73" customFormat="1" ht="14.25" customHeight="1">
      <c r="A10" s="76"/>
      <c r="B10" s="356" t="s">
        <v>141</v>
      </c>
      <c r="C10" s="356"/>
      <c r="D10" s="356"/>
      <c r="E10" s="356"/>
      <c r="F10" s="356"/>
      <c r="G10" s="356"/>
      <c r="H10" s="356"/>
      <c r="I10" s="223"/>
      <c r="J10" s="209"/>
      <c r="K10" s="85"/>
      <c r="L10" s="85"/>
      <c r="M10" s="85"/>
      <c r="N10" s="85"/>
      <c r="O10" s="75"/>
    </row>
    <row r="11" spans="1:30" s="73" customFormat="1" ht="14.25" customHeight="1">
      <c r="A11" s="76"/>
      <c r="B11" s="217" t="s">
        <v>219</v>
      </c>
      <c r="C11" s="86"/>
      <c r="D11" s="86"/>
      <c r="E11" s="86"/>
      <c r="F11" s="86"/>
      <c r="G11" s="86"/>
      <c r="H11" s="86"/>
      <c r="I11" s="86"/>
      <c r="J11" s="209"/>
      <c r="K11" s="85"/>
      <c r="L11" s="85"/>
      <c r="M11" s="85"/>
      <c r="N11" s="85"/>
      <c r="O11" s="75"/>
    </row>
    <row r="12" spans="1:30" s="73" customFormat="1" ht="14.25" customHeight="1">
      <c r="A12" s="76"/>
      <c r="B12" s="356" t="s">
        <v>142</v>
      </c>
      <c r="C12" s="356"/>
      <c r="D12" s="356"/>
      <c r="E12" s="356"/>
      <c r="F12" s="356"/>
      <c r="G12" s="356"/>
      <c r="H12" s="356"/>
      <c r="I12" s="223"/>
      <c r="J12" s="209"/>
      <c r="K12" s="85"/>
      <c r="L12" s="85"/>
      <c r="M12" s="85"/>
      <c r="N12" s="85"/>
      <c r="O12" s="75"/>
    </row>
    <row r="13" spans="1:30" s="73" customFormat="1" ht="14.25" customHeight="1">
      <c r="A13" s="76"/>
      <c r="B13" s="217" t="s">
        <v>220</v>
      </c>
      <c r="C13" s="86"/>
      <c r="D13" s="86"/>
      <c r="E13" s="86"/>
      <c r="F13" s="86"/>
      <c r="G13" s="86"/>
      <c r="H13" s="86"/>
      <c r="I13" s="86"/>
      <c r="J13" s="209"/>
      <c r="K13" s="85"/>
      <c r="L13" s="85"/>
      <c r="M13" s="85"/>
      <c r="N13" s="85"/>
      <c r="O13" s="75"/>
    </row>
    <row r="14" spans="1:30" s="73" customFormat="1" ht="14.25" customHeight="1">
      <c r="A14" s="76"/>
      <c r="B14" s="217" t="s">
        <v>143</v>
      </c>
      <c r="C14" s="86"/>
      <c r="D14" s="86"/>
      <c r="E14" s="86"/>
      <c r="F14" s="86"/>
      <c r="G14" s="86"/>
      <c r="H14" s="86"/>
      <c r="I14" s="86"/>
      <c r="J14" s="209"/>
      <c r="K14" s="85"/>
      <c r="L14" s="85"/>
      <c r="M14" s="85"/>
      <c r="N14" s="85"/>
      <c r="O14" s="75"/>
    </row>
    <row r="15" spans="1:30" s="73" customFormat="1">
      <c r="B15" s="270" t="s">
        <v>355</v>
      </c>
      <c r="N15" s="74"/>
      <c r="O15" s="75"/>
    </row>
    <row r="16" spans="1:30" s="73" customFormat="1" ht="14.25" customHeight="1">
      <c r="A16" s="76"/>
      <c r="B16" s="86"/>
      <c r="C16" s="218"/>
      <c r="D16" s="218"/>
      <c r="E16" s="218"/>
      <c r="F16" s="218"/>
      <c r="G16" s="218"/>
      <c r="H16" s="218"/>
      <c r="I16" s="218"/>
      <c r="J16" s="209"/>
      <c r="K16" s="85"/>
      <c r="L16" s="85"/>
      <c r="M16" s="85"/>
      <c r="N16" s="85"/>
      <c r="O16" s="75"/>
    </row>
    <row r="17" spans="1:127" s="88" customFormat="1" ht="13.5">
      <c r="A17" s="87"/>
      <c r="B17" s="89" t="s">
        <v>145</v>
      </c>
      <c r="C17" s="89"/>
      <c r="D17" s="90"/>
      <c r="E17" s="90"/>
      <c r="F17" s="90"/>
      <c r="G17" s="90"/>
      <c r="H17" s="91"/>
      <c r="I17" s="91"/>
      <c r="J17" s="91"/>
      <c r="K17" s="92"/>
      <c r="L17" s="92"/>
      <c r="M17" s="92"/>
      <c r="N17" s="92"/>
      <c r="O17" s="87"/>
      <c r="P17" s="87"/>
      <c r="Q17" s="87"/>
      <c r="R17" s="87"/>
    </row>
    <row r="18" spans="1:127" s="93" customFormat="1" ht="30.75" customHeight="1">
      <c r="B18" s="361" t="s">
        <v>144</v>
      </c>
      <c r="C18" s="361"/>
      <c r="D18" s="361"/>
      <c r="E18" s="361"/>
      <c r="F18" s="361"/>
      <c r="G18" s="361"/>
      <c r="H18" s="361"/>
      <c r="I18" s="361"/>
      <c r="J18" s="361"/>
      <c r="K18" s="94"/>
      <c r="L18" s="94"/>
      <c r="M18" s="94"/>
      <c r="N18" s="94"/>
      <c r="O18" s="95"/>
      <c r="P18" s="96"/>
    </row>
    <row r="19" spans="1:127" s="73" customFormat="1">
      <c r="A19" s="76"/>
      <c r="B19" s="76"/>
      <c r="C19" s="76"/>
      <c r="D19" s="76"/>
      <c r="E19" s="76"/>
      <c r="F19" s="76"/>
      <c r="G19" s="76"/>
      <c r="H19" s="76"/>
      <c r="I19" s="76"/>
      <c r="J19" s="76"/>
      <c r="K19" s="76"/>
      <c r="L19" s="76"/>
      <c r="M19" s="76"/>
      <c r="N19" s="78"/>
      <c r="O19" s="75"/>
    </row>
    <row r="20" spans="1:127" s="73" customFormat="1">
      <c r="A20" s="76"/>
      <c r="B20" s="283" t="s">
        <v>358</v>
      </c>
      <c r="C20" s="283"/>
      <c r="D20" s="283"/>
      <c r="E20" s="283"/>
      <c r="F20" s="283"/>
      <c r="G20" s="97"/>
      <c r="H20" s="97"/>
      <c r="I20" s="97"/>
      <c r="J20" s="97"/>
      <c r="K20" s="97"/>
      <c r="L20" s="76"/>
      <c r="M20" s="76"/>
      <c r="N20" s="76"/>
      <c r="O20" s="78"/>
      <c r="P20" s="75"/>
      <c r="DV20" s="79"/>
      <c r="DW20" s="79"/>
    </row>
    <row r="21" spans="1:127" s="73" customFormat="1" ht="13.5">
      <c r="A21" s="76"/>
      <c r="B21" s="97" t="s">
        <v>55</v>
      </c>
      <c r="C21" s="97"/>
      <c r="D21" s="97"/>
      <c r="E21" s="97"/>
      <c r="F21" s="97"/>
      <c r="G21" s="97"/>
      <c r="H21" s="97"/>
      <c r="I21" s="97"/>
      <c r="J21" s="97"/>
      <c r="K21" s="97"/>
      <c r="L21" s="92"/>
      <c r="M21" s="98"/>
      <c r="N21" s="98"/>
      <c r="O21" s="98"/>
      <c r="P21" s="99"/>
      <c r="Q21" s="76"/>
      <c r="R21" s="76"/>
      <c r="S21" s="76"/>
      <c r="T21" s="76"/>
      <c r="U21" s="76"/>
      <c r="V21" s="76"/>
      <c r="W21" s="76"/>
      <c r="X21" s="76"/>
      <c r="Y21" s="76"/>
      <c r="DV21" s="79"/>
      <c r="DW21" s="79"/>
    </row>
    <row r="22" spans="1:127" s="73" customFormat="1" ht="13.5">
      <c r="A22" s="76"/>
      <c r="B22" s="357" t="s">
        <v>357</v>
      </c>
      <c r="C22" s="358"/>
      <c r="D22" s="358"/>
      <c r="E22" s="358"/>
      <c r="F22" s="358"/>
      <c r="G22" s="358"/>
      <c r="H22" s="358"/>
      <c r="I22" s="336"/>
      <c r="J22" s="336"/>
      <c r="K22" s="284"/>
      <c r="L22" s="92"/>
      <c r="M22" s="100"/>
      <c r="N22" s="100"/>
      <c r="O22" s="100"/>
      <c r="P22" s="99"/>
      <c r="Q22" s="76"/>
      <c r="R22" s="76"/>
      <c r="S22" s="76"/>
      <c r="T22" s="76"/>
      <c r="U22" s="76"/>
      <c r="V22" s="76"/>
      <c r="W22" s="76"/>
      <c r="X22" s="76"/>
      <c r="Y22" s="76"/>
      <c r="DV22" s="79"/>
      <c r="DW22" s="79"/>
    </row>
    <row r="23" spans="1:127" s="73" customFormat="1" ht="27" customHeight="1">
      <c r="A23" s="76"/>
      <c r="B23" s="359" t="s">
        <v>389</v>
      </c>
      <c r="C23" s="360"/>
      <c r="D23" s="360"/>
      <c r="E23" s="360"/>
      <c r="F23" s="360"/>
      <c r="G23" s="360"/>
      <c r="H23" s="360"/>
      <c r="I23" s="360"/>
      <c r="J23" s="360"/>
      <c r="K23" s="288"/>
      <c r="L23" s="92"/>
      <c r="M23" s="100"/>
      <c r="N23" s="100"/>
      <c r="O23" s="100"/>
      <c r="P23" s="99"/>
      <c r="Q23" s="76"/>
      <c r="R23" s="76"/>
      <c r="S23" s="76"/>
      <c r="T23" s="76"/>
      <c r="U23" s="76"/>
      <c r="V23" s="76"/>
      <c r="W23" s="76"/>
      <c r="X23" s="76"/>
      <c r="Y23" s="76"/>
      <c r="DV23" s="79"/>
      <c r="DW23" s="79"/>
    </row>
    <row r="24" spans="1:127" s="73" customFormat="1" ht="158.25" customHeight="1">
      <c r="A24" s="76"/>
      <c r="B24" s="349" t="s">
        <v>388</v>
      </c>
      <c r="C24" s="350"/>
      <c r="D24" s="350"/>
      <c r="E24" s="350"/>
      <c r="F24" s="350"/>
      <c r="G24" s="350"/>
      <c r="H24" s="350"/>
      <c r="I24" s="350"/>
      <c r="J24" s="350"/>
      <c r="K24" s="290"/>
      <c r="L24" s="92"/>
      <c r="M24" s="100"/>
      <c r="N24" s="100"/>
      <c r="O24" s="100"/>
      <c r="P24" s="99"/>
      <c r="Q24" s="76"/>
      <c r="R24" s="76"/>
      <c r="S24" s="76"/>
      <c r="T24" s="76"/>
      <c r="U24" s="76"/>
      <c r="V24" s="76"/>
      <c r="W24" s="76"/>
      <c r="X24" s="76"/>
      <c r="Y24" s="76"/>
      <c r="DV24" s="79"/>
      <c r="DW24" s="79"/>
    </row>
    <row r="25" spans="1:127" s="73" customFormat="1" ht="13.5">
      <c r="A25" s="76"/>
      <c r="B25" s="285" t="s">
        <v>359</v>
      </c>
      <c r="C25" s="258"/>
      <c r="D25" s="258"/>
      <c r="E25" s="258"/>
      <c r="F25" s="258"/>
      <c r="G25" s="258"/>
      <c r="H25" s="258"/>
      <c r="I25" s="258"/>
      <c r="J25" s="258"/>
      <c r="K25" s="258"/>
      <c r="L25" s="92"/>
      <c r="M25" s="98"/>
      <c r="N25" s="98"/>
      <c r="O25" s="98"/>
      <c r="P25" s="99"/>
      <c r="Q25" s="76"/>
      <c r="R25" s="76"/>
      <c r="S25" s="76"/>
      <c r="T25" s="76"/>
      <c r="U25" s="76"/>
      <c r="V25" s="76"/>
      <c r="W25" s="76"/>
      <c r="X25" s="76"/>
      <c r="Y25" s="76"/>
      <c r="DV25" s="79"/>
      <c r="DW25" s="79"/>
    </row>
    <row r="26" spans="1:127" s="73" customFormat="1" ht="13.5">
      <c r="A26" s="76"/>
      <c r="B26" s="285" t="s">
        <v>360</v>
      </c>
      <c r="C26" s="97"/>
      <c r="D26" s="97"/>
      <c r="E26" s="97"/>
      <c r="F26" s="97"/>
      <c r="G26" s="97"/>
      <c r="H26" s="97"/>
      <c r="I26" s="97"/>
      <c r="J26" s="97"/>
      <c r="K26" s="97"/>
      <c r="L26" s="92"/>
      <c r="M26" s="98"/>
      <c r="N26" s="98"/>
      <c r="O26" s="98"/>
      <c r="P26" s="99"/>
      <c r="Q26" s="76"/>
      <c r="R26" s="76"/>
      <c r="S26" s="76"/>
      <c r="T26" s="76"/>
      <c r="U26" s="76"/>
      <c r="V26" s="76"/>
      <c r="W26" s="76"/>
      <c r="X26" s="76"/>
      <c r="Y26" s="76"/>
      <c r="DV26" s="79"/>
      <c r="DW26" s="79"/>
    </row>
    <row r="27" spans="1:127" s="73" customFormat="1" ht="30" customHeight="1">
      <c r="A27" s="76"/>
      <c r="B27" s="351" t="s">
        <v>370</v>
      </c>
      <c r="C27" s="352"/>
      <c r="D27" s="352"/>
      <c r="E27" s="352"/>
      <c r="F27" s="352"/>
      <c r="G27" s="352"/>
      <c r="H27" s="352"/>
      <c r="I27" s="352"/>
      <c r="J27" s="352"/>
      <c r="K27" s="289"/>
      <c r="L27" s="92"/>
      <c r="M27" s="98"/>
      <c r="N27" s="98"/>
      <c r="O27" s="98"/>
      <c r="P27" s="99"/>
      <c r="Q27" s="76"/>
      <c r="R27" s="76"/>
      <c r="S27" s="76"/>
      <c r="T27" s="76"/>
      <c r="U27" s="76"/>
      <c r="V27" s="76"/>
      <c r="W27" s="76"/>
      <c r="X27" s="76"/>
      <c r="Y27" s="76"/>
      <c r="DV27" s="79"/>
      <c r="DW27" s="79"/>
    </row>
    <row r="28" spans="1:127" s="73" customFormat="1" ht="13.5">
      <c r="A28" s="76"/>
      <c r="B28" s="285" t="s">
        <v>361</v>
      </c>
      <c r="C28" s="258"/>
      <c r="D28" s="258"/>
      <c r="E28" s="258"/>
      <c r="F28" s="258"/>
      <c r="G28" s="258"/>
      <c r="H28" s="258"/>
      <c r="I28" s="258"/>
      <c r="J28" s="258"/>
      <c r="K28" s="258"/>
      <c r="L28" s="92"/>
      <c r="M28" s="98"/>
      <c r="N28" s="98"/>
      <c r="O28" s="98"/>
      <c r="P28" s="99"/>
      <c r="Q28" s="76"/>
      <c r="R28" s="76"/>
      <c r="S28" s="76"/>
      <c r="T28" s="76"/>
      <c r="U28" s="76"/>
      <c r="V28" s="76"/>
      <c r="W28" s="76"/>
      <c r="X28" s="76"/>
      <c r="Y28" s="76"/>
      <c r="DV28" s="79"/>
      <c r="DW28" s="79"/>
    </row>
    <row r="29" spans="1:127" s="73" customFormat="1" ht="24" customHeight="1">
      <c r="A29" s="76"/>
      <c r="B29" s="97" t="s">
        <v>128</v>
      </c>
      <c r="C29" s="258"/>
      <c r="D29" s="258"/>
      <c r="E29" s="258"/>
      <c r="F29" s="258"/>
      <c r="G29" s="258"/>
      <c r="H29" s="258"/>
      <c r="I29" s="258"/>
      <c r="J29" s="258"/>
      <c r="K29" s="258"/>
      <c r="L29" s="92"/>
      <c r="M29" s="98"/>
      <c r="N29" s="98"/>
      <c r="O29" s="98"/>
      <c r="P29" s="99"/>
      <c r="Q29" s="76"/>
      <c r="R29" s="76"/>
      <c r="S29" s="76"/>
      <c r="T29" s="76"/>
      <c r="U29" s="76"/>
      <c r="V29" s="76"/>
      <c r="W29" s="76"/>
      <c r="X29" s="76"/>
      <c r="Y29" s="76"/>
      <c r="DV29" s="79"/>
      <c r="DW29" s="79"/>
    </row>
    <row r="30" spans="1:127" s="73" customFormat="1">
      <c r="A30" s="76"/>
      <c r="B30" s="101"/>
      <c r="C30" s="101"/>
      <c r="D30" s="101"/>
      <c r="E30" s="101"/>
      <c r="F30" s="76"/>
      <c r="G30" s="76"/>
      <c r="H30" s="76"/>
      <c r="I30" s="76"/>
      <c r="J30" s="76"/>
      <c r="K30" s="76"/>
      <c r="L30" s="102"/>
      <c r="M30" s="102"/>
      <c r="N30" s="78"/>
      <c r="O30" s="75"/>
    </row>
    <row r="31" spans="1:127" ht="14.65">
      <c r="A31" s="76"/>
      <c r="B31" s="103" t="s">
        <v>0</v>
      </c>
      <c r="C31" s="103"/>
      <c r="D31" s="103"/>
      <c r="E31" s="103"/>
      <c r="F31" s="104"/>
      <c r="G31" s="104"/>
      <c r="H31" s="104"/>
      <c r="I31" s="104"/>
      <c r="J31" s="104"/>
      <c r="K31" s="104"/>
      <c r="L31" s="104"/>
      <c r="M31" s="104"/>
      <c r="N31" s="105"/>
      <c r="O31" s="105"/>
      <c r="P31" s="105"/>
      <c r="Q31" s="105"/>
      <c r="R31" s="105"/>
      <c r="S31" s="105"/>
      <c r="T31" s="105"/>
      <c r="U31" s="105"/>
      <c r="V31" s="105"/>
      <c r="W31" s="105"/>
      <c r="X31" s="105"/>
      <c r="Y31" s="105"/>
      <c r="Z31" s="105"/>
      <c r="AA31" s="105"/>
      <c r="AB31" s="105"/>
      <c r="AC31" s="105"/>
      <c r="AD31" s="105"/>
    </row>
    <row r="32" spans="1:127">
      <c r="A32" s="76"/>
      <c r="B32" s="106"/>
      <c r="C32" s="106"/>
      <c r="D32" s="106"/>
      <c r="E32" s="106"/>
      <c r="F32" s="106"/>
      <c r="G32" s="106"/>
      <c r="H32" s="106"/>
      <c r="I32" s="106"/>
      <c r="J32" s="106"/>
      <c r="K32" s="106"/>
      <c r="L32" s="106"/>
      <c r="M32" s="106"/>
      <c r="N32" s="107"/>
      <c r="O32" s="108"/>
      <c r="P32" s="109"/>
      <c r="Q32" s="109"/>
      <c r="R32" s="109"/>
      <c r="S32" s="109"/>
      <c r="T32" s="109"/>
      <c r="U32" s="109"/>
      <c r="V32" s="109"/>
      <c r="W32" s="109"/>
      <c r="X32" s="109"/>
      <c r="Y32" s="109"/>
      <c r="Z32" s="109"/>
      <c r="AA32" s="109"/>
      <c r="AB32" s="109"/>
      <c r="AC32" s="109"/>
      <c r="AD32" s="109"/>
    </row>
    <row r="33" spans="1:30" s="73" customFormat="1" ht="13.9">
      <c r="A33" s="76"/>
      <c r="B33" s="110" t="s">
        <v>2</v>
      </c>
      <c r="C33" s="110"/>
      <c r="D33" s="111" t="s">
        <v>4</v>
      </c>
      <c r="E33" s="111"/>
      <c r="F33" s="111" t="s">
        <v>9</v>
      </c>
      <c r="G33" s="112" t="s">
        <v>11</v>
      </c>
      <c r="H33" s="112" t="s">
        <v>3</v>
      </c>
      <c r="I33" s="112"/>
      <c r="J33" s="112" t="s">
        <v>7</v>
      </c>
      <c r="K33" s="109"/>
      <c r="L33" s="109"/>
      <c r="M33" s="109"/>
      <c r="N33" s="113"/>
      <c r="O33" s="108"/>
      <c r="P33" s="109"/>
      <c r="Q33" s="109"/>
      <c r="R33" s="109"/>
      <c r="S33" s="109"/>
      <c r="T33" s="109"/>
      <c r="U33" s="109"/>
      <c r="V33" s="109"/>
      <c r="W33" s="109"/>
      <c r="X33" s="109"/>
      <c r="Y33" s="109"/>
      <c r="Z33" s="109"/>
      <c r="AA33" s="109"/>
      <c r="AB33" s="109"/>
      <c r="AC33" s="109"/>
      <c r="AD33" s="109"/>
    </row>
    <row r="34" spans="1:30" s="73" customFormat="1">
      <c r="A34" s="76"/>
      <c r="B34" s="114"/>
      <c r="C34" s="114"/>
      <c r="D34" s="106"/>
      <c r="E34" s="106"/>
      <c r="F34" s="106"/>
      <c r="G34" s="106"/>
      <c r="H34" s="106"/>
      <c r="I34" s="106"/>
      <c r="J34" s="107"/>
      <c r="K34" s="109"/>
      <c r="L34" s="109"/>
      <c r="M34" s="109"/>
      <c r="N34" s="113"/>
      <c r="O34" s="108"/>
      <c r="P34" s="109"/>
      <c r="Q34" s="109"/>
      <c r="R34" s="109"/>
      <c r="S34" s="109"/>
      <c r="T34" s="109"/>
      <c r="U34" s="109"/>
      <c r="V34" s="109"/>
      <c r="W34" s="109"/>
      <c r="X34" s="109"/>
      <c r="Y34" s="109"/>
      <c r="Z34" s="109"/>
      <c r="AA34" s="109"/>
      <c r="AB34" s="109"/>
      <c r="AC34" s="109"/>
      <c r="AD34" s="109"/>
    </row>
    <row r="35" spans="1:30" s="73" customFormat="1" ht="15" customHeight="1">
      <c r="A35" s="76"/>
      <c r="B35" s="353" t="s">
        <v>149</v>
      </c>
      <c r="C35" s="353"/>
      <c r="D35" s="353"/>
      <c r="E35" s="353"/>
      <c r="F35" s="353"/>
      <c r="G35" s="353"/>
      <c r="H35" s="353"/>
      <c r="I35" s="353"/>
      <c r="J35" s="353"/>
      <c r="K35" s="109"/>
      <c r="L35" s="115"/>
      <c r="M35" s="115"/>
      <c r="N35" s="107"/>
      <c r="O35" s="108"/>
      <c r="P35" s="109"/>
      <c r="Q35" s="109"/>
      <c r="R35" s="109"/>
      <c r="S35" s="109"/>
      <c r="T35" s="109"/>
      <c r="U35" s="109"/>
      <c r="V35" s="109"/>
      <c r="W35" s="109"/>
      <c r="X35" s="109"/>
      <c r="Y35" s="109"/>
      <c r="Z35" s="109"/>
      <c r="AA35" s="109"/>
      <c r="AB35" s="109"/>
      <c r="AC35" s="109"/>
      <c r="AD35" s="109"/>
    </row>
    <row r="36" spans="1:30" s="73" customFormat="1" ht="12.75" thickBot="1">
      <c r="A36" s="76"/>
      <c r="B36" s="116"/>
      <c r="C36" s="116"/>
      <c r="D36" s="116"/>
      <c r="E36" s="116"/>
      <c r="F36" s="106"/>
      <c r="G36" s="106"/>
      <c r="H36" s="106"/>
      <c r="I36" s="106"/>
      <c r="J36" s="106"/>
      <c r="K36" s="109"/>
      <c r="L36" s="115"/>
      <c r="M36" s="115"/>
      <c r="N36" s="107"/>
      <c r="O36" s="108"/>
      <c r="P36" s="109"/>
      <c r="Q36" s="109"/>
      <c r="R36" s="109"/>
      <c r="S36" s="109"/>
      <c r="T36" s="109"/>
      <c r="U36" s="109"/>
      <c r="V36" s="109"/>
      <c r="W36" s="109"/>
      <c r="X36" s="109"/>
      <c r="Y36" s="109"/>
      <c r="Z36" s="109"/>
      <c r="AA36" s="109"/>
      <c r="AB36" s="109"/>
      <c r="AC36" s="109"/>
      <c r="AD36" s="109"/>
    </row>
    <row r="37" spans="1:30" s="73" customFormat="1" ht="32.25" thickTop="1" thickBot="1">
      <c r="B37" s="116" t="s">
        <v>356</v>
      </c>
      <c r="C37" s="116"/>
      <c r="D37" s="107" t="s">
        <v>105</v>
      </c>
      <c r="E37" s="107"/>
      <c r="F37" s="117" t="s">
        <v>386</v>
      </c>
      <c r="G37" s="115" t="s">
        <v>65</v>
      </c>
      <c r="H37" s="115" t="s">
        <v>5</v>
      </c>
      <c r="I37" s="115"/>
      <c r="J37" s="171" t="s">
        <v>62</v>
      </c>
      <c r="K37" s="109"/>
      <c r="L37" s="115"/>
      <c r="M37" s="115"/>
      <c r="N37" s="109"/>
      <c r="O37" s="108"/>
      <c r="P37" s="109"/>
      <c r="Q37" s="109"/>
      <c r="R37" s="109"/>
      <c r="S37" s="109"/>
      <c r="T37" s="109"/>
      <c r="U37" s="109"/>
      <c r="V37" s="109"/>
      <c r="W37" s="109"/>
      <c r="X37" s="109"/>
      <c r="Y37" s="109"/>
      <c r="Z37" s="109"/>
      <c r="AA37" s="109"/>
      <c r="AB37" s="109"/>
      <c r="AC37" s="109"/>
      <c r="AD37" s="109"/>
    </row>
    <row r="38" spans="1:30" s="73" customFormat="1" ht="13.15" thickTop="1" thickBot="1">
      <c r="B38" s="116"/>
      <c r="C38" s="116"/>
      <c r="D38" s="107"/>
      <c r="E38" s="107"/>
      <c r="F38" s="117"/>
      <c r="G38" s="115"/>
      <c r="H38" s="115"/>
      <c r="I38" s="115"/>
      <c r="J38" s="106"/>
      <c r="K38" s="109"/>
      <c r="L38" s="115"/>
      <c r="M38" s="115"/>
      <c r="N38" s="109"/>
      <c r="O38" s="108"/>
      <c r="P38" s="109"/>
      <c r="Q38" s="109"/>
      <c r="R38" s="109"/>
      <c r="S38" s="109"/>
      <c r="T38" s="109"/>
      <c r="U38" s="109"/>
      <c r="V38" s="109"/>
      <c r="W38" s="109"/>
      <c r="X38" s="109"/>
      <c r="Y38" s="109"/>
      <c r="Z38" s="109"/>
      <c r="AA38" s="109"/>
      <c r="AB38" s="109"/>
      <c r="AC38" s="109"/>
      <c r="AD38" s="109"/>
    </row>
    <row r="39" spans="1:30" s="73" customFormat="1" ht="41.65" thickTop="1" thickBot="1">
      <c r="B39" s="122" t="s">
        <v>338</v>
      </c>
      <c r="C39" s="129"/>
      <c r="D39" s="129" t="s">
        <v>339</v>
      </c>
      <c r="E39" s="129"/>
      <c r="F39" s="272" t="s">
        <v>419</v>
      </c>
      <c r="G39" s="115" t="s">
        <v>6</v>
      </c>
      <c r="H39" s="171" t="s">
        <v>235</v>
      </c>
      <c r="I39" s="115"/>
      <c r="J39" s="118"/>
      <c r="K39" s="109"/>
      <c r="L39" s="115"/>
      <c r="M39" s="115"/>
      <c r="N39" s="109"/>
      <c r="O39" s="108"/>
      <c r="P39" s="109"/>
      <c r="Q39" s="109"/>
      <c r="R39" s="109"/>
      <c r="S39" s="109"/>
      <c r="T39" s="109"/>
      <c r="U39" s="109"/>
      <c r="V39" s="109"/>
      <c r="W39" s="109"/>
      <c r="X39" s="109"/>
      <c r="Y39" s="109"/>
      <c r="Z39" s="109"/>
      <c r="AA39" s="109"/>
      <c r="AB39" s="109"/>
      <c r="AC39" s="109"/>
      <c r="AD39" s="109"/>
    </row>
    <row r="40" spans="1:30" s="73" customFormat="1" ht="13.15" thickTop="1" thickBot="1">
      <c r="B40" s="362"/>
      <c r="C40" s="362"/>
      <c r="D40" s="362"/>
      <c r="E40" s="362"/>
      <c r="F40" s="362"/>
      <c r="G40" s="115"/>
      <c r="H40" s="115"/>
      <c r="I40" s="115"/>
      <c r="J40" s="115"/>
      <c r="K40" s="109"/>
      <c r="L40" s="115"/>
      <c r="M40" s="115"/>
      <c r="N40" s="109"/>
      <c r="O40" s="108"/>
      <c r="P40" s="109"/>
      <c r="Q40" s="109"/>
      <c r="R40" s="109"/>
      <c r="S40" s="109"/>
      <c r="T40" s="109"/>
      <c r="U40" s="109"/>
      <c r="V40" s="109"/>
      <c r="W40" s="109"/>
      <c r="X40" s="109"/>
      <c r="Y40" s="109"/>
      <c r="Z40" s="109"/>
      <c r="AA40" s="109"/>
      <c r="AB40" s="109"/>
      <c r="AC40" s="109"/>
      <c r="AD40" s="109"/>
    </row>
    <row r="41" spans="1:30" s="73" customFormat="1">
      <c r="A41" s="76"/>
      <c r="B41" s="238"/>
      <c r="C41" s="239"/>
      <c r="D41" s="239"/>
      <c r="E41" s="239"/>
      <c r="F41" s="240"/>
      <c r="G41" s="240"/>
      <c r="H41" s="240"/>
      <c r="I41" s="240"/>
      <c r="J41" s="240"/>
      <c r="K41" s="241"/>
      <c r="L41" s="115"/>
      <c r="M41" s="115"/>
      <c r="N41" s="107"/>
      <c r="O41" s="108"/>
      <c r="P41" s="109"/>
      <c r="Q41" s="109"/>
      <c r="R41" s="109"/>
      <c r="S41" s="109"/>
      <c r="T41" s="109"/>
      <c r="U41" s="109"/>
      <c r="V41" s="109"/>
      <c r="W41" s="109"/>
      <c r="X41" s="109"/>
      <c r="Y41" s="109"/>
      <c r="Z41" s="109"/>
      <c r="AA41" s="109"/>
      <c r="AB41" s="109"/>
      <c r="AC41" s="109"/>
      <c r="AD41" s="109"/>
    </row>
    <row r="42" spans="1:30" s="73" customFormat="1" ht="13.9">
      <c r="A42" s="76"/>
      <c r="B42" s="274" t="s">
        <v>420</v>
      </c>
      <c r="C42" s="116"/>
      <c r="D42" s="116"/>
      <c r="E42" s="116"/>
      <c r="F42" s="106"/>
      <c r="G42" s="106"/>
      <c r="H42" s="106"/>
      <c r="I42" s="106"/>
      <c r="J42" s="106"/>
      <c r="K42" s="244"/>
      <c r="L42" s="115"/>
      <c r="M42" s="115"/>
      <c r="N42" s="107"/>
      <c r="O42" s="108"/>
      <c r="P42" s="109"/>
      <c r="Q42" s="109"/>
      <c r="R42" s="109"/>
      <c r="S42" s="109"/>
      <c r="T42" s="109"/>
      <c r="U42" s="109"/>
      <c r="V42" s="109"/>
      <c r="W42" s="109"/>
      <c r="X42" s="109"/>
      <c r="Y42" s="109"/>
      <c r="Z42" s="109"/>
      <c r="AA42" s="109"/>
      <c r="AB42" s="109"/>
      <c r="AC42" s="109"/>
      <c r="AD42" s="109"/>
    </row>
    <row r="43" spans="1:30" s="73" customFormat="1" ht="12.75" thickBot="1">
      <c r="A43" s="76"/>
      <c r="B43" s="242"/>
      <c r="C43" s="116"/>
      <c r="D43" s="116"/>
      <c r="E43" s="116"/>
      <c r="F43" s="106"/>
      <c r="G43" s="106"/>
      <c r="H43" s="106"/>
      <c r="I43" s="106"/>
      <c r="J43" s="106"/>
      <c r="K43" s="244"/>
      <c r="L43" s="115"/>
      <c r="M43" s="115"/>
      <c r="N43" s="107"/>
      <c r="O43" s="108"/>
      <c r="P43" s="109"/>
      <c r="Q43" s="109"/>
      <c r="R43" s="109"/>
      <c r="S43" s="109"/>
      <c r="T43" s="109"/>
      <c r="U43" s="109"/>
      <c r="V43" s="109"/>
      <c r="W43" s="109"/>
      <c r="X43" s="109"/>
      <c r="Y43" s="109"/>
      <c r="Z43" s="109"/>
      <c r="AA43" s="109"/>
      <c r="AB43" s="109"/>
      <c r="AC43" s="109"/>
      <c r="AD43" s="109"/>
    </row>
    <row r="44" spans="1:30" ht="27" thickTop="1" thickBot="1">
      <c r="A44" s="76"/>
      <c r="B44" s="334" t="s">
        <v>342</v>
      </c>
      <c r="C44" s="122"/>
      <c r="D44" s="129" t="s">
        <v>195</v>
      </c>
      <c r="E44" s="129"/>
      <c r="F44" s="122" t="s">
        <v>238</v>
      </c>
      <c r="G44" s="124" t="s">
        <v>6</v>
      </c>
      <c r="H44" s="171" t="s">
        <v>235</v>
      </c>
      <c r="I44" s="124"/>
      <c r="J44" s="118"/>
      <c r="K44" s="243"/>
      <c r="L44" s="109"/>
      <c r="M44" s="109"/>
      <c r="N44" s="113"/>
      <c r="O44" s="108"/>
      <c r="P44" s="109"/>
      <c r="Q44" s="109"/>
      <c r="R44" s="109"/>
      <c r="S44" s="109"/>
      <c r="T44" s="109"/>
      <c r="U44" s="109"/>
      <c r="V44" s="109"/>
      <c r="W44" s="109"/>
      <c r="X44" s="109"/>
      <c r="Y44" s="109"/>
      <c r="Z44" s="109"/>
      <c r="AA44" s="109"/>
      <c r="AB44" s="109"/>
      <c r="AC44" s="109"/>
      <c r="AD44" s="109"/>
    </row>
    <row r="45" spans="1:30" ht="12.75" thickTop="1">
      <c r="A45" s="76"/>
      <c r="B45" s="334"/>
      <c r="C45" s="122"/>
      <c r="D45" s="122"/>
      <c r="E45" s="122"/>
      <c r="F45" s="129"/>
      <c r="G45" s="124"/>
      <c r="H45" s="124"/>
      <c r="I45" s="124"/>
      <c r="J45" s="121"/>
      <c r="K45" s="243"/>
      <c r="L45" s="109"/>
      <c r="M45" s="109"/>
      <c r="N45" s="113"/>
      <c r="O45" s="108"/>
      <c r="P45" s="109"/>
      <c r="Q45" s="109"/>
      <c r="R45" s="109"/>
      <c r="S45" s="109"/>
      <c r="T45" s="109"/>
      <c r="U45" s="109"/>
      <c r="V45" s="109"/>
      <c r="W45" s="109"/>
      <c r="X45" s="109"/>
      <c r="Y45" s="109"/>
      <c r="Z45" s="109"/>
      <c r="AA45" s="109"/>
      <c r="AB45" s="109"/>
      <c r="AC45" s="109"/>
      <c r="AD45" s="109"/>
    </row>
    <row r="46" spans="1:30" ht="24.75">
      <c r="A46" s="76"/>
      <c r="B46" s="334" t="s">
        <v>239</v>
      </c>
      <c r="C46" s="117"/>
      <c r="D46" s="117" t="s">
        <v>240</v>
      </c>
      <c r="E46" s="117"/>
      <c r="F46" s="122" t="s">
        <v>241</v>
      </c>
      <c r="G46" s="124" t="s">
        <v>6</v>
      </c>
      <c r="H46" s="124" t="s">
        <v>5</v>
      </c>
      <c r="I46" s="115"/>
      <c r="J46" s="118"/>
      <c r="K46" s="243"/>
      <c r="L46" s="109"/>
      <c r="M46" s="109"/>
      <c r="N46" s="113"/>
      <c r="O46" s="108"/>
      <c r="P46" s="109"/>
      <c r="Q46" s="109"/>
      <c r="R46" s="109"/>
      <c r="S46" s="109"/>
      <c r="T46" s="109"/>
      <c r="U46" s="109"/>
      <c r="V46" s="109"/>
      <c r="W46" s="109"/>
      <c r="X46" s="109"/>
      <c r="Y46" s="109"/>
      <c r="Z46" s="109"/>
      <c r="AA46" s="109"/>
      <c r="AB46" s="109"/>
      <c r="AC46" s="109"/>
      <c r="AD46" s="109"/>
    </row>
    <row r="47" spans="1:30" s="73" customFormat="1">
      <c r="A47" s="76"/>
      <c r="B47" s="335"/>
      <c r="C47" s="116"/>
      <c r="D47" s="116"/>
      <c r="E47" s="116"/>
      <c r="F47" s="106"/>
      <c r="G47" s="106"/>
      <c r="H47" s="106"/>
      <c r="I47" s="106"/>
      <c r="J47" s="106"/>
      <c r="K47" s="244"/>
      <c r="L47" s="115"/>
      <c r="M47" s="115"/>
      <c r="N47" s="107"/>
      <c r="O47" s="108"/>
      <c r="P47" s="109"/>
      <c r="Q47" s="109"/>
      <c r="R47" s="109"/>
      <c r="S47" s="109"/>
      <c r="T47" s="109"/>
      <c r="U47" s="109"/>
      <c r="V47" s="109"/>
      <c r="W47" s="109"/>
      <c r="X47" s="109"/>
      <c r="Y47" s="109"/>
      <c r="Z47" s="109"/>
      <c r="AA47" s="109"/>
      <c r="AB47" s="109"/>
      <c r="AC47" s="109"/>
      <c r="AD47" s="109"/>
    </row>
    <row r="48" spans="1:30" s="73" customFormat="1">
      <c r="A48" s="76"/>
      <c r="B48" s="335" t="s">
        <v>268</v>
      </c>
      <c r="C48" s="116"/>
      <c r="D48" s="107"/>
      <c r="E48" s="107"/>
      <c r="F48" s="117" t="s">
        <v>269</v>
      </c>
      <c r="G48" s="115" t="s">
        <v>6</v>
      </c>
      <c r="H48" s="124" t="s">
        <v>95</v>
      </c>
      <c r="I48" s="124"/>
      <c r="J48" s="118"/>
      <c r="K48" s="244"/>
      <c r="L48" s="115"/>
      <c r="M48" s="115"/>
      <c r="N48" s="107"/>
      <c r="O48" s="108"/>
      <c r="P48" s="109"/>
      <c r="Q48" s="109"/>
      <c r="R48" s="109"/>
      <c r="S48" s="109"/>
      <c r="T48" s="109"/>
      <c r="U48" s="109"/>
      <c r="V48" s="109"/>
      <c r="W48" s="109"/>
      <c r="X48" s="109"/>
      <c r="Y48" s="109"/>
      <c r="Z48" s="109"/>
      <c r="AA48" s="109"/>
      <c r="AB48" s="109"/>
      <c r="AC48" s="109"/>
      <c r="AD48" s="109"/>
    </row>
    <row r="49" spans="1:122" s="73" customFormat="1" ht="12.75" thickBot="1">
      <c r="A49" s="76"/>
      <c r="B49" s="335"/>
      <c r="C49" s="116"/>
      <c r="D49" s="116"/>
      <c r="E49" s="116"/>
      <c r="F49" s="106"/>
      <c r="G49" s="106"/>
      <c r="H49" s="106"/>
      <c r="I49" s="106"/>
      <c r="J49" s="106"/>
      <c r="K49" s="244"/>
      <c r="L49" s="115"/>
      <c r="M49" s="115"/>
      <c r="N49" s="107"/>
      <c r="O49" s="108"/>
      <c r="P49" s="109"/>
      <c r="Q49" s="109"/>
      <c r="R49" s="109"/>
      <c r="S49" s="109"/>
      <c r="T49" s="109"/>
      <c r="U49" s="109"/>
      <c r="V49" s="109"/>
      <c r="W49" s="109"/>
      <c r="X49" s="109"/>
      <c r="Y49" s="109"/>
      <c r="Z49" s="109"/>
      <c r="AA49" s="109"/>
      <c r="AB49" s="109"/>
      <c r="AC49" s="109"/>
      <c r="AD49" s="109"/>
    </row>
    <row r="50" spans="1:122" s="73" customFormat="1" ht="16.149999999999999" thickBot="1">
      <c r="A50" s="76"/>
      <c r="B50" s="335" t="s">
        <v>234</v>
      </c>
      <c r="C50" s="116"/>
      <c r="D50" s="322" t="s">
        <v>39</v>
      </c>
      <c r="E50" s="253"/>
      <c r="F50" s="253" t="s">
        <v>381</v>
      </c>
      <c r="G50" s="255" t="s">
        <v>6</v>
      </c>
      <c r="H50" s="323" t="s">
        <v>235</v>
      </c>
      <c r="I50" s="324"/>
      <c r="J50" s="325"/>
      <c r="K50" s="243"/>
      <c r="L50" s="109"/>
      <c r="M50" s="109"/>
      <c r="N50" s="109"/>
      <c r="O50" s="108"/>
      <c r="P50" s="109"/>
      <c r="Q50" s="109"/>
      <c r="R50" s="109"/>
      <c r="S50" s="109"/>
      <c r="T50" s="109"/>
      <c r="U50" s="109"/>
      <c r="V50" s="109"/>
      <c r="W50" s="109"/>
      <c r="X50" s="109"/>
      <c r="Y50" s="109"/>
      <c r="Z50" s="109"/>
      <c r="AA50" s="109"/>
      <c r="AB50" s="109"/>
      <c r="AC50" s="109"/>
      <c r="AD50" s="109"/>
      <c r="DQ50" s="79"/>
      <c r="DR50" s="79"/>
    </row>
    <row r="51" spans="1:122" s="73" customFormat="1" ht="5.0999999999999996" customHeight="1" thickTop="1">
      <c r="A51" s="76"/>
      <c r="B51" s="333"/>
      <c r="C51" s="119"/>
      <c r="D51" s="326"/>
      <c r="E51" s="107"/>
      <c r="F51" s="107"/>
      <c r="G51" s="115"/>
      <c r="H51" s="115"/>
      <c r="I51" s="115"/>
      <c r="J51" s="327"/>
      <c r="K51" s="244"/>
      <c r="L51" s="109"/>
      <c r="M51" s="109"/>
      <c r="N51" s="109"/>
      <c r="O51" s="108"/>
      <c r="P51" s="109"/>
      <c r="Q51" s="109"/>
      <c r="R51" s="109"/>
      <c r="S51" s="109"/>
      <c r="T51" s="109"/>
      <c r="U51" s="109"/>
      <c r="V51" s="109"/>
      <c r="W51" s="109"/>
      <c r="X51" s="109"/>
      <c r="Y51" s="109"/>
      <c r="Z51" s="109"/>
      <c r="AA51" s="109"/>
      <c r="AB51" s="109"/>
      <c r="AC51" s="109"/>
      <c r="AD51" s="109"/>
      <c r="DQ51" s="79"/>
      <c r="DR51" s="79"/>
    </row>
    <row r="52" spans="1:122" ht="37.15">
      <c r="A52" s="76"/>
      <c r="B52" s="334"/>
      <c r="C52" s="122"/>
      <c r="D52" s="328"/>
      <c r="E52" s="117"/>
      <c r="F52" s="256" t="s">
        <v>382</v>
      </c>
      <c r="G52" s="124" t="s">
        <v>6</v>
      </c>
      <c r="H52" s="115" t="s">
        <v>243</v>
      </c>
      <c r="I52" s="124"/>
      <c r="J52" s="329"/>
      <c r="K52" s="243"/>
      <c r="L52" s="109"/>
      <c r="M52" s="109"/>
      <c r="N52" s="113"/>
      <c r="O52" s="108"/>
      <c r="P52" s="109"/>
      <c r="Q52" s="109"/>
      <c r="R52" s="109"/>
      <c r="S52" s="109"/>
      <c r="T52" s="109"/>
      <c r="U52" s="109"/>
      <c r="V52" s="109"/>
      <c r="W52" s="109"/>
      <c r="X52" s="109"/>
      <c r="Y52" s="109"/>
      <c r="Z52" s="109"/>
      <c r="AA52" s="109"/>
      <c r="AB52" s="109"/>
      <c r="AC52" s="109"/>
      <c r="AD52" s="109"/>
    </row>
    <row r="53" spans="1:122" ht="3" customHeight="1">
      <c r="A53" s="76"/>
      <c r="B53" s="334"/>
      <c r="C53" s="122"/>
      <c r="D53" s="328"/>
      <c r="E53" s="117"/>
      <c r="F53" s="192"/>
      <c r="G53" s="124"/>
      <c r="H53" s="124"/>
      <c r="I53" s="124"/>
      <c r="J53" s="327"/>
      <c r="K53" s="243"/>
      <c r="L53" s="109"/>
      <c r="M53" s="109"/>
      <c r="N53" s="113"/>
      <c r="O53" s="108"/>
      <c r="P53" s="109"/>
      <c r="Q53" s="109"/>
      <c r="R53" s="109"/>
      <c r="S53" s="109"/>
      <c r="T53" s="109"/>
      <c r="U53" s="109"/>
      <c r="V53" s="109"/>
      <c r="W53" s="109"/>
      <c r="X53" s="109"/>
      <c r="Y53" s="109"/>
      <c r="Z53" s="109"/>
      <c r="AA53" s="109"/>
      <c r="AB53" s="109"/>
      <c r="AC53" s="109"/>
      <c r="AD53" s="109"/>
    </row>
    <row r="54" spans="1:122" s="73" customFormat="1" ht="14.25" thickBot="1">
      <c r="A54" s="76"/>
      <c r="B54" s="333"/>
      <c r="C54" s="119"/>
      <c r="D54" s="330" t="s">
        <v>383</v>
      </c>
      <c r="E54" s="331"/>
      <c r="F54" s="247" t="s">
        <v>384</v>
      </c>
      <c r="G54" s="250" t="s">
        <v>8</v>
      </c>
      <c r="H54" s="249" t="s">
        <v>216</v>
      </c>
      <c r="I54" s="250"/>
      <c r="J54" s="332" t="str">
        <f>IF(AND(H50='Pick-lists &amp; Defaults'!B7,ISNUMBER(as_content),ISNUMBER(density),ISNUMBER(Purity)),as_content*density*Purity/10,IF(AND(H50='Pick-lists &amp; Defaults'!B8,ISNUMBER(as_content),ISNUMBER(Purity)),as_content*Purity/100,"??"))</f>
        <v>??</v>
      </c>
      <c r="K54" s="244"/>
      <c r="L54" s="109"/>
      <c r="M54" s="109"/>
      <c r="N54" s="109"/>
      <c r="O54" s="108"/>
      <c r="P54" s="109"/>
      <c r="Q54" s="109"/>
      <c r="R54" s="109"/>
      <c r="S54" s="109"/>
      <c r="T54" s="109"/>
      <c r="U54" s="109"/>
      <c r="V54" s="109"/>
      <c r="W54" s="109"/>
      <c r="X54" s="109"/>
      <c r="Y54" s="109"/>
      <c r="Z54" s="109"/>
      <c r="AA54" s="109"/>
      <c r="AB54" s="109"/>
      <c r="AC54" s="109"/>
      <c r="AD54" s="109"/>
      <c r="DQ54" s="79"/>
      <c r="DR54" s="79"/>
    </row>
    <row r="55" spans="1:122" s="73" customFormat="1">
      <c r="A55" s="76"/>
      <c r="B55" s="333"/>
      <c r="C55" s="119"/>
      <c r="D55" s="107"/>
      <c r="E55" s="107"/>
      <c r="F55" s="107"/>
      <c r="G55" s="115"/>
      <c r="H55" s="124"/>
      <c r="I55" s="115"/>
      <c r="J55" s="115"/>
      <c r="K55" s="244"/>
      <c r="L55" s="109"/>
      <c r="M55" s="109"/>
      <c r="N55" s="109"/>
      <c r="O55" s="108"/>
      <c r="P55" s="109"/>
      <c r="Q55" s="109"/>
      <c r="R55" s="109"/>
      <c r="S55" s="109"/>
      <c r="T55" s="109"/>
      <c r="U55" s="109"/>
      <c r="V55" s="109"/>
      <c r="W55" s="109"/>
      <c r="X55" s="109"/>
      <c r="Y55" s="109"/>
      <c r="Z55" s="109"/>
      <c r="AA55" s="109"/>
      <c r="AB55" s="109"/>
      <c r="AC55" s="109"/>
      <c r="AD55" s="109"/>
      <c r="DQ55" s="79"/>
      <c r="DR55" s="79"/>
    </row>
    <row r="56" spans="1:122" s="73" customFormat="1" ht="37.15">
      <c r="A56" s="76"/>
      <c r="B56" s="333" t="s">
        <v>341</v>
      </c>
      <c r="C56" s="119"/>
      <c r="D56" s="119" t="s">
        <v>387</v>
      </c>
      <c r="E56" s="107"/>
      <c r="F56" s="271" t="s">
        <v>352</v>
      </c>
      <c r="G56" s="115" t="s">
        <v>8</v>
      </c>
      <c r="H56" s="245" t="str">
        <f>INDEX('Pick-lists &amp; Defaults'!D267:D269,MATCH(H44,units_L,0))</f>
        <v>??</v>
      </c>
      <c r="I56" s="115"/>
      <c r="J56" s="245" t="str">
        <f>IFERROR(Qprod*Fdil*Fbioc,"??")</f>
        <v>??</v>
      </c>
      <c r="K56" s="244"/>
      <c r="L56" s="109"/>
      <c r="M56" s="109"/>
      <c r="N56" s="109"/>
      <c r="O56" s="108"/>
      <c r="P56" s="109"/>
      <c r="Q56" s="109"/>
      <c r="R56" s="109"/>
      <c r="S56" s="109"/>
      <c r="T56" s="109"/>
      <c r="U56" s="109"/>
      <c r="V56" s="109"/>
      <c r="W56" s="109"/>
      <c r="X56" s="109"/>
      <c r="Y56" s="109"/>
      <c r="Z56" s="109"/>
      <c r="AA56" s="109"/>
      <c r="AB56" s="109"/>
      <c r="AC56" s="109"/>
      <c r="AD56" s="109"/>
      <c r="DQ56" s="79"/>
      <c r="DR56" s="79"/>
    </row>
    <row r="57" spans="1:122" ht="12.75" thickBot="1">
      <c r="A57" s="76"/>
      <c r="B57" s="246"/>
      <c r="C57" s="247"/>
      <c r="D57" s="247"/>
      <c r="E57" s="247"/>
      <c r="F57" s="248"/>
      <c r="G57" s="249"/>
      <c r="H57" s="249"/>
      <c r="I57" s="250"/>
      <c r="J57" s="251"/>
      <c r="K57" s="252"/>
      <c r="L57" s="109"/>
      <c r="M57" s="109"/>
      <c r="N57" s="113"/>
      <c r="O57" s="108"/>
      <c r="P57" s="109"/>
      <c r="Q57" s="109"/>
      <c r="R57" s="109"/>
      <c r="S57" s="109"/>
      <c r="T57" s="109"/>
      <c r="U57" s="109"/>
      <c r="V57" s="109"/>
      <c r="W57" s="109"/>
      <c r="X57" s="109"/>
      <c r="Y57" s="109"/>
      <c r="Z57" s="109"/>
      <c r="AA57" s="109"/>
      <c r="AB57" s="109"/>
      <c r="AC57" s="109"/>
      <c r="AD57" s="109"/>
    </row>
    <row r="58" spans="1:122">
      <c r="A58" s="76"/>
      <c r="B58" s="122"/>
      <c r="C58" s="122"/>
      <c r="D58" s="117"/>
      <c r="E58" s="117"/>
      <c r="F58" s="108"/>
      <c r="G58" s="124"/>
      <c r="H58" s="124"/>
      <c r="I58" s="124"/>
      <c r="J58" s="121"/>
      <c r="K58" s="189"/>
      <c r="L58" s="109"/>
      <c r="M58" s="109"/>
      <c r="N58" s="113"/>
      <c r="O58" s="108"/>
      <c r="P58" s="109"/>
      <c r="Q58" s="109"/>
      <c r="R58" s="109"/>
      <c r="S58" s="109"/>
      <c r="T58" s="109"/>
      <c r="U58" s="109"/>
      <c r="V58" s="109"/>
      <c r="W58" s="109"/>
      <c r="X58" s="109"/>
      <c r="Y58" s="109"/>
      <c r="Z58" s="109"/>
      <c r="AA58" s="109"/>
      <c r="AB58" s="109"/>
      <c r="AC58" s="109"/>
      <c r="AD58" s="109"/>
    </row>
    <row r="59" spans="1:122" s="75" customFormat="1">
      <c r="A59" s="76"/>
      <c r="B59" s="116" t="s">
        <v>74</v>
      </c>
      <c r="C59" s="116"/>
      <c r="D59" s="107" t="s">
        <v>42</v>
      </c>
      <c r="E59" s="107"/>
      <c r="F59" s="117" t="s">
        <v>390</v>
      </c>
      <c r="G59" s="115" t="s">
        <v>13</v>
      </c>
      <c r="H59" s="124" t="s">
        <v>5</v>
      </c>
      <c r="I59" s="115"/>
      <c r="J59" s="115">
        <v>4</v>
      </c>
      <c r="K59" s="108"/>
      <c r="L59" s="108"/>
      <c r="M59" s="108"/>
      <c r="N59" s="108"/>
      <c r="O59" s="108"/>
      <c r="P59" s="109"/>
      <c r="Q59" s="109"/>
      <c r="R59" s="109"/>
      <c r="S59" s="109"/>
      <c r="T59" s="109"/>
      <c r="U59" s="109"/>
      <c r="V59" s="109"/>
      <c r="W59" s="109"/>
      <c r="X59" s="109"/>
      <c r="Y59" s="109"/>
      <c r="Z59" s="109"/>
      <c r="AA59" s="109"/>
      <c r="AB59" s="109"/>
      <c r="AC59" s="109"/>
      <c r="AD59" s="109"/>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9"/>
      <c r="DR59" s="79"/>
    </row>
    <row r="60" spans="1:122" s="75" customFormat="1" ht="3" customHeight="1">
      <c r="A60" s="76"/>
      <c r="B60" s="116"/>
      <c r="C60" s="116"/>
      <c r="D60" s="107"/>
      <c r="E60" s="107"/>
      <c r="F60" s="117"/>
      <c r="G60" s="115"/>
      <c r="H60" s="124"/>
      <c r="I60" s="115"/>
      <c r="J60" s="115"/>
      <c r="K60" s="108"/>
      <c r="L60" s="108"/>
      <c r="M60" s="108"/>
      <c r="N60" s="108"/>
      <c r="O60" s="108"/>
      <c r="P60" s="109"/>
      <c r="Q60" s="109"/>
      <c r="R60" s="109"/>
      <c r="S60" s="109"/>
      <c r="T60" s="109"/>
      <c r="U60" s="109"/>
      <c r="V60" s="109"/>
      <c r="W60" s="109"/>
      <c r="X60" s="109"/>
      <c r="Y60" s="109"/>
      <c r="Z60" s="109"/>
      <c r="AA60" s="109"/>
      <c r="AB60" s="109"/>
      <c r="AC60" s="109"/>
      <c r="AD60" s="109"/>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9"/>
      <c r="DR60" s="79"/>
    </row>
    <row r="61" spans="1:122" s="75" customFormat="1">
      <c r="A61" s="76"/>
      <c r="B61" s="116" t="s">
        <v>75</v>
      </c>
      <c r="C61" s="116"/>
      <c r="D61" s="107" t="s">
        <v>43</v>
      </c>
      <c r="E61" s="107"/>
      <c r="F61" s="117" t="s">
        <v>390</v>
      </c>
      <c r="G61" s="115" t="s">
        <v>13</v>
      </c>
      <c r="H61" s="124" t="s">
        <v>5</v>
      </c>
      <c r="I61" s="115"/>
      <c r="J61" s="115">
        <v>1</v>
      </c>
      <c r="K61" s="108"/>
      <c r="L61" s="108"/>
      <c r="M61" s="108"/>
      <c r="N61" s="108"/>
      <c r="O61" s="108"/>
      <c r="P61" s="109"/>
      <c r="Q61" s="109"/>
      <c r="R61" s="109"/>
      <c r="S61" s="109"/>
      <c r="T61" s="109"/>
      <c r="U61" s="109"/>
      <c r="V61" s="109"/>
      <c r="W61" s="109"/>
      <c r="X61" s="109"/>
      <c r="Y61" s="109"/>
      <c r="Z61" s="109"/>
      <c r="AA61" s="109"/>
      <c r="AB61" s="109"/>
      <c r="AC61" s="109"/>
      <c r="AD61" s="109"/>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9"/>
      <c r="DR61" s="79"/>
    </row>
    <row r="62" spans="1:122" s="75" customFormat="1" ht="5.0999999999999996" customHeight="1">
      <c r="A62" s="76"/>
      <c r="B62" s="116"/>
      <c r="C62" s="116"/>
      <c r="D62" s="107"/>
      <c r="E62" s="107"/>
      <c r="F62" s="117"/>
      <c r="G62" s="115"/>
      <c r="H62" s="124"/>
      <c r="I62" s="115"/>
      <c r="J62" s="115"/>
      <c r="K62" s="108"/>
      <c r="L62" s="108"/>
      <c r="M62" s="108"/>
      <c r="N62" s="108"/>
      <c r="O62" s="108"/>
      <c r="P62" s="109"/>
      <c r="Q62" s="109"/>
      <c r="R62" s="109"/>
      <c r="S62" s="109"/>
      <c r="T62" s="109"/>
      <c r="U62" s="109"/>
      <c r="V62" s="109"/>
      <c r="W62" s="109"/>
      <c r="X62" s="109"/>
      <c r="Y62" s="109"/>
      <c r="Z62" s="109"/>
      <c r="AA62" s="109"/>
      <c r="AB62" s="109"/>
      <c r="AC62" s="109"/>
      <c r="AD62" s="109"/>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9"/>
      <c r="DR62" s="79"/>
    </row>
    <row r="63" spans="1:122" s="75" customFormat="1">
      <c r="A63" s="76"/>
      <c r="B63" s="122" t="s">
        <v>127</v>
      </c>
      <c r="C63" s="122"/>
      <c r="D63" s="117" t="s">
        <v>126</v>
      </c>
      <c r="E63" s="117"/>
      <c r="F63" s="117" t="s">
        <v>393</v>
      </c>
      <c r="G63" s="124" t="s">
        <v>72</v>
      </c>
      <c r="H63" s="225" t="s">
        <v>5</v>
      </c>
      <c r="I63" s="124"/>
      <c r="J63" s="169">
        <f>10*Nlapp_arab</f>
        <v>10</v>
      </c>
      <c r="K63" s="108"/>
      <c r="L63" s="108"/>
      <c r="M63" s="108"/>
      <c r="N63" s="108"/>
      <c r="O63" s="108"/>
      <c r="P63" s="109"/>
      <c r="Q63" s="109"/>
      <c r="R63" s="109"/>
      <c r="S63" s="109"/>
      <c r="T63" s="109"/>
      <c r="U63" s="109"/>
      <c r="V63" s="109"/>
      <c r="W63" s="109"/>
      <c r="X63" s="109"/>
      <c r="Y63" s="109"/>
      <c r="Z63" s="109"/>
      <c r="AA63" s="109"/>
      <c r="AB63" s="109"/>
      <c r="AC63" s="109"/>
      <c r="AD63" s="109"/>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9"/>
      <c r="DR63" s="79"/>
    </row>
    <row r="64" spans="1:122" s="75" customFormat="1" ht="3" customHeight="1">
      <c r="A64" s="76"/>
      <c r="B64" s="122"/>
      <c r="C64" s="122"/>
      <c r="D64" s="117"/>
      <c r="E64" s="117"/>
      <c r="F64" s="256"/>
      <c r="G64" s="124"/>
      <c r="H64" s="124"/>
      <c r="I64" s="124"/>
      <c r="J64" s="186"/>
      <c r="K64" s="108"/>
      <c r="L64" s="108"/>
      <c r="M64" s="108"/>
      <c r="N64" s="108"/>
      <c r="O64" s="108"/>
      <c r="P64" s="109"/>
      <c r="Q64" s="109"/>
      <c r="R64" s="109"/>
      <c r="S64" s="109"/>
      <c r="T64" s="109"/>
      <c r="U64" s="109"/>
      <c r="V64" s="109"/>
      <c r="W64" s="109"/>
      <c r="X64" s="109"/>
      <c r="Y64" s="109"/>
      <c r="Z64" s="109"/>
      <c r="AA64" s="109"/>
      <c r="AB64" s="109"/>
      <c r="AC64" s="109"/>
      <c r="AD64" s="109"/>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9"/>
      <c r="DR64" s="79"/>
    </row>
    <row r="65" spans="1:126" s="75" customFormat="1" ht="46.5" customHeight="1">
      <c r="A65" s="76"/>
      <c r="B65" s="122" t="s">
        <v>317</v>
      </c>
      <c r="C65" s="122"/>
      <c r="D65" s="123" t="s">
        <v>157</v>
      </c>
      <c r="E65" s="256"/>
      <c r="F65" s="185"/>
      <c r="G65" s="115" t="s">
        <v>6</v>
      </c>
      <c r="H65" s="124" t="s">
        <v>76</v>
      </c>
      <c r="I65" s="115"/>
      <c r="J65" s="118"/>
      <c r="K65" s="108"/>
      <c r="L65" s="108"/>
      <c r="M65" s="108"/>
      <c r="N65" s="108"/>
      <c r="O65" s="108"/>
      <c r="P65" s="109"/>
      <c r="Q65" s="109"/>
      <c r="R65" s="109"/>
      <c r="S65" s="109"/>
      <c r="T65" s="109"/>
      <c r="U65" s="109"/>
      <c r="V65" s="109"/>
      <c r="W65" s="109"/>
      <c r="X65" s="109"/>
      <c r="Y65" s="109"/>
      <c r="Z65" s="109"/>
      <c r="AA65" s="109"/>
      <c r="AB65" s="109"/>
      <c r="AC65" s="109"/>
      <c r="AD65" s="109"/>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9"/>
      <c r="DR65" s="79"/>
    </row>
    <row r="66" spans="1:126" s="75" customFormat="1" ht="3" customHeight="1">
      <c r="A66" s="76"/>
      <c r="B66" s="122"/>
      <c r="C66" s="122"/>
      <c r="D66" s="117"/>
      <c r="E66" s="117"/>
      <c r="F66" s="117"/>
      <c r="G66" s="186"/>
      <c r="H66" s="124"/>
      <c r="I66" s="186"/>
      <c r="J66" s="186"/>
      <c r="K66" s="108"/>
      <c r="L66" s="108"/>
      <c r="M66" s="108"/>
      <c r="N66" s="108"/>
      <c r="O66" s="108"/>
      <c r="P66" s="109"/>
      <c r="Q66" s="109"/>
      <c r="R66" s="109"/>
      <c r="S66" s="109"/>
      <c r="T66" s="109"/>
      <c r="U66" s="109"/>
      <c r="V66" s="109"/>
      <c r="W66" s="109"/>
      <c r="X66" s="109"/>
      <c r="Y66" s="109"/>
      <c r="Z66" s="109"/>
      <c r="AA66" s="109"/>
      <c r="AB66" s="109"/>
      <c r="AC66" s="109"/>
      <c r="AD66" s="109"/>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9"/>
      <c r="DR66" s="79"/>
    </row>
    <row r="67" spans="1:126" s="75" customFormat="1">
      <c r="A67" s="76"/>
      <c r="B67" s="122" t="s">
        <v>228</v>
      </c>
      <c r="C67" s="122"/>
      <c r="D67" s="117" t="s">
        <v>73</v>
      </c>
      <c r="E67" s="117"/>
      <c r="F67" s="185"/>
      <c r="G67" s="124" t="s">
        <v>6</v>
      </c>
      <c r="H67" s="124" t="s">
        <v>10</v>
      </c>
      <c r="I67" s="124"/>
      <c r="J67" s="118"/>
      <c r="K67" s="108"/>
      <c r="L67" s="108"/>
      <c r="M67" s="108"/>
      <c r="N67" s="108"/>
      <c r="O67" s="108"/>
      <c r="P67" s="109"/>
      <c r="Q67" s="109"/>
      <c r="R67" s="109"/>
      <c r="S67" s="109"/>
      <c r="T67" s="109"/>
      <c r="U67" s="109"/>
      <c r="V67" s="109"/>
      <c r="W67" s="109"/>
      <c r="X67" s="109"/>
      <c r="Y67" s="109"/>
      <c r="Z67" s="109"/>
      <c r="AA67" s="109"/>
      <c r="AB67" s="109"/>
      <c r="AC67" s="109"/>
      <c r="AD67" s="109"/>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9"/>
      <c r="DR67" s="79"/>
    </row>
    <row r="68" spans="1:126" s="75" customFormat="1" ht="3" customHeight="1">
      <c r="A68" s="76"/>
      <c r="B68" s="122"/>
      <c r="C68" s="122"/>
      <c r="D68" s="117"/>
      <c r="E68" s="117"/>
      <c r="F68" s="256"/>
      <c r="G68" s="124"/>
      <c r="H68" s="124"/>
      <c r="I68" s="124"/>
      <c r="J68" s="186"/>
      <c r="K68" s="108"/>
      <c r="L68" s="108"/>
      <c r="M68" s="108"/>
      <c r="N68" s="108"/>
      <c r="O68" s="108"/>
      <c r="P68" s="109"/>
      <c r="Q68" s="109"/>
      <c r="R68" s="109"/>
      <c r="S68" s="109"/>
      <c r="T68" s="109"/>
      <c r="U68" s="109"/>
      <c r="V68" s="109"/>
      <c r="W68" s="109"/>
      <c r="X68" s="109"/>
      <c r="Y68" s="109"/>
      <c r="Z68" s="109"/>
      <c r="AA68" s="109"/>
      <c r="AB68" s="109"/>
      <c r="AC68" s="109"/>
      <c r="AD68" s="109"/>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9"/>
      <c r="DQ68" s="79"/>
    </row>
    <row r="69" spans="1:126" s="75" customFormat="1" ht="61.9">
      <c r="A69" s="76"/>
      <c r="B69" s="226" t="s">
        <v>416</v>
      </c>
      <c r="C69" s="226"/>
      <c r="D69" s="227" t="s">
        <v>417</v>
      </c>
      <c r="E69" s="117"/>
      <c r="F69" s="340" t="s">
        <v>418</v>
      </c>
      <c r="G69" s="172" t="s">
        <v>13</v>
      </c>
      <c r="H69" s="172" t="s">
        <v>10</v>
      </c>
      <c r="I69" s="172"/>
      <c r="J69" s="225">
        <v>212</v>
      </c>
      <c r="K69" s="108"/>
      <c r="L69" s="108"/>
      <c r="M69" s="108"/>
      <c r="N69" s="108"/>
      <c r="O69" s="108"/>
      <c r="P69" s="109"/>
      <c r="Q69" s="109"/>
      <c r="R69" s="109"/>
      <c r="S69" s="109"/>
      <c r="T69" s="109"/>
      <c r="U69" s="109"/>
      <c r="V69" s="109"/>
      <c r="W69" s="109"/>
      <c r="X69" s="109"/>
      <c r="Y69" s="109"/>
      <c r="Z69" s="109"/>
      <c r="AA69" s="109"/>
      <c r="AB69" s="109"/>
      <c r="AC69" s="109"/>
      <c r="AD69" s="109"/>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9"/>
      <c r="DV69" s="79"/>
    </row>
    <row r="70" spans="1:126" s="75" customFormat="1" ht="3" customHeight="1">
      <c r="A70" s="76"/>
      <c r="B70" s="122"/>
      <c r="C70" s="122"/>
      <c r="D70" s="117"/>
      <c r="E70" s="117"/>
      <c r="F70" s="256"/>
      <c r="G70" s="124"/>
      <c r="H70" s="124"/>
      <c r="I70" s="124"/>
      <c r="J70" s="186"/>
      <c r="K70" s="108"/>
      <c r="L70" s="108"/>
      <c r="M70" s="108"/>
      <c r="N70" s="108"/>
      <c r="O70" s="108"/>
      <c r="P70" s="109"/>
      <c r="Q70" s="109"/>
      <c r="R70" s="109"/>
      <c r="S70" s="109"/>
      <c r="T70" s="109"/>
      <c r="U70" s="109"/>
      <c r="V70" s="109"/>
      <c r="W70" s="109"/>
      <c r="X70" s="109"/>
      <c r="Y70" s="109"/>
      <c r="Z70" s="109"/>
      <c r="AA70" s="109"/>
      <c r="AB70" s="109"/>
      <c r="AC70" s="109"/>
      <c r="AD70" s="109"/>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9"/>
      <c r="DQ70" s="79"/>
    </row>
    <row r="71" spans="1:126" s="75" customFormat="1">
      <c r="A71" s="76"/>
      <c r="B71" s="122" t="s">
        <v>270</v>
      </c>
      <c r="C71" s="122"/>
      <c r="D71" s="117" t="s">
        <v>44</v>
      </c>
      <c r="E71" s="117"/>
      <c r="F71" s="117"/>
      <c r="G71" s="124" t="s">
        <v>13</v>
      </c>
      <c r="H71" s="124" t="s">
        <v>10</v>
      </c>
      <c r="I71" s="124"/>
      <c r="J71" s="172">
        <v>53</v>
      </c>
      <c r="K71" s="126"/>
      <c r="L71" s="108"/>
      <c r="M71" s="108"/>
      <c r="N71" s="108"/>
      <c r="O71" s="108"/>
      <c r="P71" s="109"/>
      <c r="Q71" s="109"/>
      <c r="R71" s="109"/>
      <c r="S71" s="109"/>
      <c r="T71" s="109"/>
      <c r="U71" s="109"/>
      <c r="V71" s="109"/>
      <c r="W71" s="109"/>
      <c r="X71" s="109"/>
      <c r="Y71" s="109"/>
      <c r="Z71" s="109"/>
      <c r="AA71" s="109"/>
      <c r="AB71" s="109"/>
      <c r="AC71" s="109"/>
      <c r="AD71" s="109"/>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9"/>
      <c r="DR71" s="79"/>
    </row>
    <row r="72" spans="1:126" s="75" customFormat="1" ht="3" customHeight="1">
      <c r="A72" s="76"/>
      <c r="B72" s="122"/>
      <c r="C72" s="122"/>
      <c r="D72" s="117"/>
      <c r="E72" s="117"/>
      <c r="F72" s="117"/>
      <c r="G72" s="124"/>
      <c r="H72" s="124"/>
      <c r="I72" s="124"/>
      <c r="J72" s="172"/>
      <c r="K72" s="126"/>
      <c r="L72" s="108"/>
      <c r="M72" s="108"/>
      <c r="N72" s="108"/>
      <c r="O72" s="108"/>
      <c r="P72" s="109"/>
      <c r="Q72" s="109"/>
      <c r="R72" s="109"/>
      <c r="S72" s="109"/>
      <c r="T72" s="109"/>
      <c r="U72" s="109"/>
      <c r="V72" s="109"/>
      <c r="W72" s="109"/>
      <c r="X72" s="109"/>
      <c r="Y72" s="109"/>
      <c r="Z72" s="109"/>
      <c r="AA72" s="109"/>
      <c r="AB72" s="109"/>
      <c r="AC72" s="109"/>
      <c r="AD72" s="109"/>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9"/>
      <c r="DR72" s="79"/>
    </row>
    <row r="73" spans="1:126" s="75" customFormat="1" ht="24.75">
      <c r="A73" s="76"/>
      <c r="B73" s="122" t="s">
        <v>189</v>
      </c>
      <c r="C73" s="122"/>
      <c r="D73" s="117" t="s">
        <v>190</v>
      </c>
      <c r="E73" s="117"/>
      <c r="F73" s="237"/>
      <c r="G73" s="124" t="s">
        <v>13</v>
      </c>
      <c r="H73" s="124" t="s">
        <v>10</v>
      </c>
      <c r="I73" s="124"/>
      <c r="J73" s="172">
        <v>365</v>
      </c>
      <c r="K73" s="126"/>
      <c r="L73" s="108"/>
      <c r="M73" s="108"/>
      <c r="N73" s="108"/>
      <c r="O73" s="108"/>
      <c r="P73" s="109"/>
      <c r="Q73" s="109"/>
      <c r="R73" s="109"/>
      <c r="S73" s="109"/>
      <c r="T73" s="109"/>
      <c r="U73" s="109"/>
      <c r="V73" s="109"/>
      <c r="W73" s="109"/>
      <c r="X73" s="109"/>
      <c r="Y73" s="109"/>
      <c r="Z73" s="109"/>
      <c r="AA73" s="109"/>
      <c r="AB73" s="109"/>
      <c r="AC73" s="109"/>
      <c r="AD73" s="109"/>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9"/>
      <c r="DR73" s="79"/>
    </row>
    <row r="74" spans="1:126" s="75" customFormat="1" ht="3" customHeight="1">
      <c r="A74" s="76"/>
      <c r="B74" s="122"/>
      <c r="C74" s="122"/>
      <c r="D74" s="117"/>
      <c r="E74" s="117"/>
      <c r="F74" s="117"/>
      <c r="G74" s="124"/>
      <c r="H74" s="124"/>
      <c r="I74" s="124"/>
      <c r="J74" s="124"/>
      <c r="K74" s="108"/>
      <c r="L74" s="108"/>
      <c r="M74" s="108"/>
      <c r="N74" s="108"/>
      <c r="O74" s="108"/>
      <c r="P74" s="109"/>
      <c r="Q74" s="109"/>
      <c r="R74" s="109"/>
      <c r="S74" s="109"/>
      <c r="T74" s="109"/>
      <c r="U74" s="109"/>
      <c r="V74" s="109"/>
      <c r="W74" s="109"/>
      <c r="X74" s="109"/>
      <c r="Y74" s="109"/>
      <c r="Z74" s="109"/>
      <c r="AA74" s="109"/>
      <c r="AB74" s="109"/>
      <c r="AC74" s="109"/>
      <c r="AD74" s="109"/>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9"/>
      <c r="DR74" s="79"/>
    </row>
    <row r="75" spans="1:126" s="75" customFormat="1" ht="17.25" customHeight="1">
      <c r="A75" s="76"/>
      <c r="B75" s="122" t="s">
        <v>83</v>
      </c>
      <c r="C75" s="122"/>
      <c r="D75" s="117" t="s">
        <v>206</v>
      </c>
      <c r="E75" s="117"/>
      <c r="F75" s="227" t="s">
        <v>379</v>
      </c>
      <c r="G75" s="115" t="s">
        <v>13</v>
      </c>
      <c r="H75" s="124" t="s">
        <v>133</v>
      </c>
      <c r="I75" s="115"/>
      <c r="J75" s="115">
        <v>1700</v>
      </c>
      <c r="K75" s="108"/>
      <c r="L75" s="108"/>
      <c r="M75" s="108"/>
      <c r="N75" s="108"/>
      <c r="O75" s="108"/>
      <c r="P75" s="109"/>
      <c r="Q75" s="109"/>
      <c r="R75" s="109"/>
      <c r="S75" s="109"/>
      <c r="T75" s="109"/>
      <c r="U75" s="109"/>
      <c r="V75" s="109"/>
      <c r="W75" s="109"/>
      <c r="X75" s="109"/>
      <c r="Y75" s="109"/>
      <c r="Z75" s="109"/>
      <c r="AA75" s="109"/>
      <c r="AB75" s="109"/>
      <c r="AC75" s="109"/>
      <c r="AD75" s="109"/>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9"/>
      <c r="DR75" s="79"/>
    </row>
    <row r="76" spans="1:126" s="75" customFormat="1" ht="3" customHeight="1">
      <c r="A76" s="76"/>
      <c r="B76" s="122"/>
      <c r="C76" s="122"/>
      <c r="D76" s="117"/>
      <c r="E76" s="117"/>
      <c r="F76" s="113"/>
      <c r="G76" s="115"/>
      <c r="H76" s="124"/>
      <c r="I76" s="115"/>
      <c r="J76" s="115"/>
      <c r="K76" s="108"/>
      <c r="L76" s="108"/>
      <c r="M76" s="108"/>
      <c r="N76" s="108"/>
      <c r="O76" s="108"/>
      <c r="P76" s="109"/>
      <c r="Q76" s="109"/>
      <c r="R76" s="109"/>
      <c r="S76" s="109"/>
      <c r="T76" s="109"/>
      <c r="U76" s="109"/>
      <c r="V76" s="109"/>
      <c r="W76" s="109"/>
      <c r="X76" s="109"/>
      <c r="Y76" s="109"/>
      <c r="Z76" s="109"/>
      <c r="AA76" s="109"/>
      <c r="AB76" s="109"/>
      <c r="AC76" s="109"/>
      <c r="AD76" s="109"/>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9"/>
      <c r="DR76" s="79"/>
    </row>
    <row r="77" spans="1:126" s="75" customFormat="1" ht="15.4">
      <c r="A77" s="76"/>
      <c r="B77" s="122" t="s">
        <v>203</v>
      </c>
      <c r="C77" s="122"/>
      <c r="D77" s="117" t="s">
        <v>207</v>
      </c>
      <c r="E77" s="117"/>
      <c r="F77" s="227" t="s">
        <v>379</v>
      </c>
      <c r="G77" s="115" t="s">
        <v>13</v>
      </c>
      <c r="H77" s="124" t="s">
        <v>133</v>
      </c>
      <c r="I77" s="115"/>
      <c r="J77" s="225">
        <v>1150</v>
      </c>
      <c r="K77" s="108"/>
      <c r="L77" s="108"/>
      <c r="M77" s="108"/>
      <c r="N77" s="108"/>
      <c r="O77" s="108"/>
      <c r="P77" s="109"/>
      <c r="Q77" s="109"/>
      <c r="R77" s="109"/>
      <c r="S77" s="109"/>
      <c r="T77" s="109"/>
      <c r="U77" s="109"/>
      <c r="V77" s="109"/>
      <c r="W77" s="109"/>
      <c r="X77" s="109"/>
      <c r="Y77" s="109"/>
      <c r="Z77" s="109"/>
      <c r="AA77" s="109"/>
      <c r="AB77" s="109"/>
      <c r="AC77" s="109"/>
      <c r="AD77" s="109"/>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9"/>
      <c r="DR77" s="79"/>
    </row>
    <row r="78" spans="1:126" s="75" customFormat="1" ht="3" customHeight="1">
      <c r="A78" s="76"/>
      <c r="B78" s="122"/>
      <c r="C78" s="122"/>
      <c r="D78" s="117"/>
      <c r="E78" s="117"/>
      <c r="F78" s="107"/>
      <c r="G78" s="115"/>
      <c r="H78" s="124"/>
      <c r="I78" s="115"/>
      <c r="J78" s="115"/>
      <c r="K78" s="108"/>
      <c r="L78" s="108"/>
      <c r="M78" s="108"/>
      <c r="N78" s="108"/>
      <c r="O78" s="108"/>
      <c r="P78" s="109"/>
      <c r="Q78" s="109"/>
      <c r="R78" s="109"/>
      <c r="S78" s="109"/>
      <c r="T78" s="109"/>
      <c r="U78" s="109"/>
      <c r="V78" s="109"/>
      <c r="W78" s="109"/>
      <c r="X78" s="109"/>
      <c r="Y78" s="109"/>
      <c r="Z78" s="109"/>
      <c r="AA78" s="109"/>
      <c r="AB78" s="109"/>
      <c r="AC78" s="109"/>
      <c r="AD78" s="109"/>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9"/>
      <c r="DR78" s="79"/>
    </row>
    <row r="79" spans="1:126" s="75" customFormat="1" ht="15.4">
      <c r="A79" s="76"/>
      <c r="B79" s="122" t="s">
        <v>87</v>
      </c>
      <c r="C79" s="122"/>
      <c r="D79" s="129" t="s">
        <v>208</v>
      </c>
      <c r="E79" s="129"/>
      <c r="F79" s="106" t="s">
        <v>271</v>
      </c>
      <c r="G79" s="115" t="s">
        <v>6</v>
      </c>
      <c r="H79" s="124" t="s">
        <v>210</v>
      </c>
      <c r="I79" s="115"/>
      <c r="J79" s="118"/>
      <c r="K79" s="108"/>
      <c r="L79" s="108"/>
      <c r="M79" s="108"/>
      <c r="N79" s="108"/>
      <c r="O79" s="108"/>
      <c r="P79" s="109"/>
      <c r="Q79" s="109"/>
      <c r="R79" s="109"/>
      <c r="S79" s="109"/>
      <c r="T79" s="109"/>
      <c r="U79" s="109"/>
      <c r="V79" s="109"/>
      <c r="W79" s="109"/>
      <c r="X79" s="109"/>
      <c r="Y79" s="109"/>
      <c r="Z79" s="109"/>
      <c r="AA79" s="109"/>
      <c r="AB79" s="109"/>
      <c r="AC79" s="109"/>
      <c r="AD79" s="109"/>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9"/>
      <c r="DR79" s="79"/>
    </row>
    <row r="80" spans="1:126" s="73" customFormat="1" ht="3" customHeight="1">
      <c r="A80" s="76"/>
      <c r="B80" s="122"/>
      <c r="C80" s="122"/>
      <c r="D80" s="129"/>
      <c r="E80" s="129"/>
      <c r="F80" s="106"/>
      <c r="G80" s="106"/>
      <c r="H80" s="106"/>
      <c r="I80" s="106"/>
      <c r="J80" s="106"/>
      <c r="K80" s="109"/>
      <c r="L80" s="109"/>
      <c r="M80" s="109"/>
      <c r="N80" s="109"/>
      <c r="O80" s="108"/>
      <c r="P80" s="109"/>
      <c r="Q80" s="109"/>
      <c r="R80" s="109"/>
      <c r="S80" s="109"/>
      <c r="T80" s="109"/>
      <c r="U80" s="109"/>
      <c r="V80" s="109"/>
      <c r="W80" s="109"/>
      <c r="X80" s="109"/>
      <c r="Y80" s="109"/>
      <c r="Z80" s="109"/>
      <c r="AA80" s="109"/>
      <c r="AB80" s="109"/>
      <c r="AC80" s="109"/>
      <c r="AD80" s="109"/>
      <c r="DQ80" s="79"/>
      <c r="DR80" s="79"/>
    </row>
    <row r="81" spans="1:122" s="73" customFormat="1" ht="13.9">
      <c r="A81" s="76"/>
      <c r="B81" s="122" t="s">
        <v>191</v>
      </c>
      <c r="C81" s="122"/>
      <c r="D81" s="129" t="s">
        <v>192</v>
      </c>
      <c r="E81" s="129"/>
      <c r="F81" s="106" t="s">
        <v>271</v>
      </c>
      <c r="G81" s="124" t="s">
        <v>6</v>
      </c>
      <c r="H81" s="124" t="s">
        <v>266</v>
      </c>
      <c r="I81" s="124"/>
      <c r="J81" s="118"/>
      <c r="K81" s="109"/>
      <c r="L81" s="109"/>
      <c r="M81" s="109"/>
      <c r="N81" s="109"/>
      <c r="O81" s="108"/>
      <c r="P81" s="109"/>
      <c r="Q81" s="109"/>
      <c r="R81" s="109"/>
      <c r="S81" s="109"/>
      <c r="T81" s="109"/>
      <c r="U81" s="109"/>
      <c r="V81" s="109"/>
      <c r="W81" s="109"/>
      <c r="X81" s="109"/>
      <c r="Y81" s="109"/>
      <c r="Z81" s="109"/>
      <c r="AA81" s="109"/>
      <c r="AB81" s="109"/>
      <c r="AC81" s="109"/>
      <c r="AD81" s="109"/>
      <c r="DQ81" s="79"/>
      <c r="DR81" s="79"/>
    </row>
    <row r="82" spans="1:122" s="73" customFormat="1" ht="3" customHeight="1">
      <c r="A82" s="76"/>
      <c r="B82" s="122"/>
      <c r="C82" s="122"/>
      <c r="D82" s="129"/>
      <c r="E82" s="129"/>
      <c r="F82" s="188"/>
      <c r="G82" s="125"/>
      <c r="H82" s="125"/>
      <c r="I82" s="125"/>
      <c r="J82" s="106"/>
      <c r="K82" s="109"/>
      <c r="L82" s="109"/>
      <c r="M82" s="109"/>
      <c r="N82" s="109"/>
      <c r="O82" s="108"/>
      <c r="P82" s="109"/>
      <c r="Q82" s="109"/>
      <c r="R82" s="109"/>
      <c r="S82" s="109"/>
      <c r="T82" s="109"/>
      <c r="U82" s="109"/>
      <c r="V82" s="109"/>
      <c r="W82" s="109"/>
      <c r="X82" s="109"/>
      <c r="Y82" s="109"/>
      <c r="Z82" s="109"/>
      <c r="AA82" s="109"/>
      <c r="AB82" s="109"/>
      <c r="AC82" s="109"/>
      <c r="AD82" s="109"/>
      <c r="DQ82" s="79"/>
      <c r="DR82" s="79"/>
    </row>
    <row r="83" spans="1:122" s="75" customFormat="1" ht="13.9">
      <c r="A83" s="97"/>
      <c r="B83" s="122" t="s">
        <v>202</v>
      </c>
      <c r="C83" s="122"/>
      <c r="D83" s="129" t="s">
        <v>201</v>
      </c>
      <c r="E83" s="129"/>
      <c r="F83" s="106" t="s">
        <v>271</v>
      </c>
      <c r="G83" s="124" t="s">
        <v>6</v>
      </c>
      <c r="H83" s="124" t="s">
        <v>210</v>
      </c>
      <c r="I83" s="124"/>
      <c r="J83" s="118"/>
      <c r="K83" s="108"/>
      <c r="L83" s="108"/>
      <c r="M83" s="108"/>
      <c r="N83" s="108"/>
      <c r="O83" s="108"/>
      <c r="P83" s="108"/>
      <c r="Q83" s="108"/>
      <c r="R83" s="108"/>
      <c r="S83" s="108"/>
      <c r="T83" s="108"/>
      <c r="U83" s="108"/>
      <c r="V83" s="108"/>
      <c r="W83" s="108"/>
      <c r="X83" s="108"/>
      <c r="Y83" s="108"/>
      <c r="Z83" s="108"/>
      <c r="AA83" s="108"/>
      <c r="AB83" s="108"/>
      <c r="AC83" s="108"/>
      <c r="AD83" s="108"/>
      <c r="DQ83" s="207"/>
      <c r="DR83" s="207"/>
    </row>
    <row r="84" spans="1:122" s="73" customFormat="1" ht="3" customHeight="1">
      <c r="A84" s="76"/>
      <c r="B84" s="122"/>
      <c r="C84" s="122"/>
      <c r="D84" s="129"/>
      <c r="E84" s="129"/>
      <c r="F84" s="106"/>
      <c r="G84" s="106"/>
      <c r="H84" s="106"/>
      <c r="I84" s="106"/>
      <c r="J84" s="106"/>
      <c r="K84" s="109"/>
      <c r="L84" s="109"/>
      <c r="M84" s="109"/>
      <c r="N84" s="109"/>
      <c r="O84" s="108"/>
      <c r="P84" s="109"/>
      <c r="Q84" s="109"/>
      <c r="R84" s="109"/>
      <c r="S84" s="109"/>
      <c r="T84" s="109"/>
      <c r="U84" s="109"/>
      <c r="V84" s="109"/>
      <c r="W84" s="109"/>
      <c r="X84" s="109"/>
      <c r="Y84" s="109"/>
      <c r="Z84" s="109"/>
      <c r="AA84" s="109"/>
      <c r="AB84" s="109"/>
      <c r="AC84" s="109"/>
      <c r="AD84" s="109"/>
      <c r="DQ84" s="79"/>
      <c r="DR84" s="79"/>
    </row>
    <row r="85" spans="1:122" s="73" customFormat="1" ht="13.9">
      <c r="A85" s="76"/>
      <c r="B85" s="122" t="s">
        <v>193</v>
      </c>
      <c r="C85" s="122"/>
      <c r="D85" s="129" t="s">
        <v>194</v>
      </c>
      <c r="E85" s="129"/>
      <c r="F85" s="129"/>
      <c r="G85" s="124" t="s">
        <v>13</v>
      </c>
      <c r="H85" s="124" t="s">
        <v>267</v>
      </c>
      <c r="I85" s="124"/>
      <c r="J85" s="115">
        <v>15</v>
      </c>
      <c r="K85" s="109"/>
      <c r="L85" s="109"/>
      <c r="M85" s="109"/>
      <c r="N85" s="109"/>
      <c r="O85" s="108"/>
      <c r="P85" s="109"/>
      <c r="Q85" s="109"/>
      <c r="R85" s="109"/>
      <c r="S85" s="109"/>
      <c r="T85" s="109"/>
      <c r="U85" s="109"/>
      <c r="V85" s="109"/>
      <c r="W85" s="109"/>
      <c r="X85" s="109"/>
      <c r="Y85" s="109"/>
      <c r="Z85" s="109"/>
      <c r="AA85" s="109"/>
      <c r="AB85" s="109"/>
      <c r="AC85" s="109"/>
      <c r="AD85" s="109"/>
      <c r="DQ85" s="79"/>
      <c r="DR85" s="79"/>
    </row>
    <row r="86" spans="1:122" s="73" customFormat="1" ht="3" customHeight="1">
      <c r="A86" s="76"/>
      <c r="B86" s="122"/>
      <c r="C86" s="122"/>
      <c r="D86" s="129"/>
      <c r="E86" s="129"/>
      <c r="F86" s="106"/>
      <c r="G86" s="106"/>
      <c r="H86" s="106"/>
      <c r="I86" s="106"/>
      <c r="J86" s="106"/>
      <c r="K86" s="109"/>
      <c r="L86" s="109"/>
      <c r="M86" s="109"/>
      <c r="N86" s="109"/>
      <c r="O86" s="108"/>
      <c r="P86" s="109"/>
      <c r="Q86" s="109"/>
      <c r="R86" s="109"/>
      <c r="S86" s="109"/>
      <c r="T86" s="109"/>
      <c r="U86" s="109"/>
      <c r="V86" s="109"/>
      <c r="W86" s="109"/>
      <c r="X86" s="109"/>
      <c r="Y86" s="109"/>
      <c r="Z86" s="109"/>
      <c r="AA86" s="109"/>
      <c r="AB86" s="109"/>
      <c r="AC86" s="109"/>
      <c r="AD86" s="109"/>
      <c r="DQ86" s="79"/>
      <c r="DR86" s="79"/>
    </row>
    <row r="87" spans="1:122" s="73" customFormat="1" ht="15.4">
      <c r="A87" s="76"/>
      <c r="B87" s="122" t="s">
        <v>94</v>
      </c>
      <c r="C87" s="122"/>
      <c r="D87" s="116" t="s">
        <v>93</v>
      </c>
      <c r="E87" s="116"/>
      <c r="F87" s="109" t="s">
        <v>394</v>
      </c>
      <c r="G87" s="225" t="s">
        <v>13</v>
      </c>
      <c r="H87" s="172" t="s">
        <v>5</v>
      </c>
      <c r="I87" s="172"/>
      <c r="J87" s="225">
        <v>10</v>
      </c>
      <c r="K87" s="109"/>
      <c r="L87" s="109"/>
      <c r="M87" s="109"/>
      <c r="N87" s="109"/>
      <c r="O87" s="108"/>
      <c r="P87" s="109"/>
      <c r="Q87" s="109"/>
      <c r="R87" s="109"/>
      <c r="S87" s="109"/>
      <c r="T87" s="109"/>
      <c r="U87" s="109"/>
      <c r="V87" s="109"/>
      <c r="W87" s="109"/>
      <c r="X87" s="109"/>
      <c r="Y87" s="109"/>
      <c r="Z87" s="109"/>
      <c r="AA87" s="109"/>
      <c r="AB87" s="109"/>
      <c r="AC87" s="109"/>
      <c r="AD87" s="109"/>
      <c r="DQ87" s="79"/>
      <c r="DR87" s="79"/>
    </row>
    <row r="88" spans="1:122" s="73" customFormat="1">
      <c r="A88" s="76"/>
      <c r="B88" s="122"/>
      <c r="C88" s="122"/>
      <c r="D88" s="116"/>
      <c r="E88" s="116"/>
      <c r="F88" s="106"/>
      <c r="G88" s="115"/>
      <c r="H88" s="124"/>
      <c r="I88" s="124"/>
      <c r="J88" s="109"/>
      <c r="K88" s="109"/>
      <c r="L88" s="109"/>
      <c r="M88" s="109"/>
      <c r="N88" s="109"/>
      <c r="O88" s="108"/>
      <c r="P88" s="109"/>
      <c r="Q88" s="109"/>
      <c r="R88" s="109"/>
      <c r="S88" s="109"/>
      <c r="T88" s="109"/>
      <c r="U88" s="109"/>
      <c r="V88" s="109"/>
      <c r="W88" s="109"/>
      <c r="X88" s="109"/>
      <c r="Y88" s="109"/>
      <c r="Z88" s="109"/>
      <c r="AA88" s="109"/>
      <c r="AB88" s="109"/>
      <c r="AC88" s="109"/>
      <c r="AD88" s="109"/>
      <c r="DQ88" s="79"/>
      <c r="DR88" s="79"/>
    </row>
    <row r="89" spans="1:122" s="73" customFormat="1">
      <c r="A89" s="76"/>
      <c r="B89" s="230" t="s">
        <v>244</v>
      </c>
      <c r="C89" s="122"/>
      <c r="D89" s="116"/>
      <c r="E89" s="116"/>
      <c r="F89" s="106"/>
      <c r="G89" s="115"/>
      <c r="H89" s="124"/>
      <c r="I89" s="124"/>
      <c r="J89" s="109"/>
      <c r="K89" s="109"/>
      <c r="L89" s="109"/>
      <c r="M89" s="109"/>
      <c r="N89" s="109"/>
      <c r="O89" s="108"/>
      <c r="P89" s="109"/>
      <c r="Q89" s="109"/>
      <c r="R89" s="109"/>
      <c r="S89" s="109"/>
      <c r="T89" s="109"/>
      <c r="U89" s="109"/>
      <c r="V89" s="109"/>
      <c r="W89" s="109"/>
      <c r="X89" s="109"/>
      <c r="Y89" s="109"/>
      <c r="Z89" s="109"/>
      <c r="AA89" s="109"/>
      <c r="AB89" s="109"/>
      <c r="AC89" s="109"/>
      <c r="AD89" s="109"/>
      <c r="DQ89" s="79"/>
      <c r="DR89" s="79"/>
    </row>
    <row r="90" spans="1:122" s="73" customFormat="1" ht="3" customHeight="1">
      <c r="A90" s="76"/>
      <c r="B90" s="122"/>
      <c r="C90" s="122"/>
      <c r="D90" s="116"/>
      <c r="E90" s="116"/>
      <c r="F90" s="106"/>
      <c r="G90" s="115"/>
      <c r="H90" s="124"/>
      <c r="I90" s="124"/>
      <c r="J90" s="109"/>
      <c r="K90" s="109"/>
      <c r="L90" s="109"/>
      <c r="M90" s="109"/>
      <c r="N90" s="109"/>
      <c r="O90" s="108"/>
      <c r="P90" s="109"/>
      <c r="Q90" s="109"/>
      <c r="R90" s="109"/>
      <c r="S90" s="109"/>
      <c r="T90" s="109"/>
      <c r="U90" s="109"/>
      <c r="V90" s="109"/>
      <c r="W90" s="109"/>
      <c r="X90" s="109"/>
      <c r="Y90" s="109"/>
      <c r="Z90" s="109"/>
      <c r="AA90" s="109"/>
      <c r="AB90" s="109"/>
      <c r="AC90" s="109"/>
      <c r="AD90" s="109"/>
      <c r="DQ90" s="79"/>
      <c r="DR90" s="79"/>
    </row>
    <row r="91" spans="1:122" s="75" customFormat="1" ht="15.4">
      <c r="A91" s="76"/>
      <c r="B91" s="231" t="s">
        <v>81</v>
      </c>
      <c r="C91" s="122"/>
      <c r="D91" s="117" t="s">
        <v>204</v>
      </c>
      <c r="E91" s="117"/>
      <c r="F91" s="117" t="s">
        <v>390</v>
      </c>
      <c r="G91" s="115" t="s">
        <v>13</v>
      </c>
      <c r="H91" s="115" t="s">
        <v>49</v>
      </c>
      <c r="I91" s="115"/>
      <c r="J91" s="115">
        <v>0.05</v>
      </c>
      <c r="K91" s="108"/>
      <c r="L91" s="108"/>
      <c r="M91" s="108"/>
      <c r="N91" s="108"/>
      <c r="O91" s="108"/>
      <c r="P91" s="109"/>
      <c r="Q91" s="109"/>
      <c r="R91" s="109"/>
      <c r="S91" s="109"/>
      <c r="T91" s="109"/>
      <c r="U91" s="109"/>
      <c r="V91" s="109"/>
      <c r="W91" s="109"/>
      <c r="X91" s="109"/>
      <c r="Y91" s="109"/>
      <c r="Z91" s="109"/>
      <c r="AA91" s="109"/>
      <c r="AB91" s="109"/>
      <c r="AC91" s="109"/>
      <c r="AD91" s="109"/>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9"/>
      <c r="DR91" s="79"/>
    </row>
    <row r="92" spans="1:122" s="73" customFormat="1" ht="3" customHeight="1">
      <c r="A92" s="76"/>
      <c r="B92" s="231"/>
      <c r="C92" s="122"/>
      <c r="D92" s="116"/>
      <c r="E92" s="116"/>
      <c r="F92" s="106"/>
      <c r="G92" s="115"/>
      <c r="H92" s="124"/>
      <c r="I92" s="124"/>
      <c r="J92" s="109"/>
      <c r="K92" s="109"/>
      <c r="L92" s="109"/>
      <c r="M92" s="109"/>
      <c r="N92" s="109"/>
      <c r="O92" s="108"/>
      <c r="P92" s="109"/>
      <c r="Q92" s="109"/>
      <c r="R92" s="109"/>
      <c r="S92" s="109"/>
      <c r="T92" s="109"/>
      <c r="U92" s="109"/>
      <c r="V92" s="109"/>
      <c r="W92" s="109"/>
      <c r="X92" s="109"/>
      <c r="Y92" s="109"/>
      <c r="Z92" s="109"/>
      <c r="AA92" s="109"/>
      <c r="AB92" s="109"/>
      <c r="AC92" s="109"/>
      <c r="AD92" s="109"/>
      <c r="DQ92" s="79"/>
      <c r="DR92" s="79"/>
    </row>
    <row r="93" spans="1:122" s="73" customFormat="1" ht="24.75">
      <c r="A93" s="76"/>
      <c r="B93" s="231" t="s">
        <v>363</v>
      </c>
      <c r="C93" s="122"/>
      <c r="D93" s="122" t="s">
        <v>371</v>
      </c>
      <c r="E93" s="122"/>
      <c r="F93" s="226" t="s">
        <v>331</v>
      </c>
      <c r="G93" s="124" t="s">
        <v>6</v>
      </c>
      <c r="H93" s="124" t="s">
        <v>10</v>
      </c>
      <c r="I93" s="124"/>
      <c r="J93" s="228"/>
      <c r="K93" s="109"/>
      <c r="L93" s="109"/>
      <c r="M93" s="109"/>
      <c r="N93" s="109"/>
      <c r="O93" s="108"/>
      <c r="P93" s="109"/>
      <c r="Q93" s="109"/>
      <c r="R93" s="109"/>
      <c r="S93" s="109"/>
      <c r="T93" s="109"/>
      <c r="U93" s="109"/>
      <c r="V93" s="109"/>
      <c r="W93" s="109"/>
      <c r="X93" s="109"/>
      <c r="Y93" s="109"/>
      <c r="Z93" s="109"/>
      <c r="AA93" s="109"/>
      <c r="AB93" s="109"/>
      <c r="AC93" s="109"/>
      <c r="AD93" s="109"/>
      <c r="DQ93" s="79"/>
      <c r="DR93" s="79"/>
    </row>
    <row r="94" spans="1:122" s="73" customFormat="1" ht="3" customHeight="1">
      <c r="A94" s="76"/>
      <c r="B94" s="231"/>
      <c r="C94" s="122"/>
      <c r="D94" s="122"/>
      <c r="E94" s="122"/>
      <c r="F94" s="106"/>
      <c r="G94" s="124"/>
      <c r="H94" s="124"/>
      <c r="I94" s="124"/>
      <c r="J94" s="109"/>
      <c r="K94" s="109"/>
      <c r="L94" s="109"/>
      <c r="M94" s="109"/>
      <c r="N94" s="109"/>
      <c r="O94" s="108"/>
      <c r="P94" s="109"/>
      <c r="Q94" s="109"/>
      <c r="R94" s="109"/>
      <c r="S94" s="109"/>
      <c r="T94" s="109"/>
      <c r="U94" s="109"/>
      <c r="V94" s="109"/>
      <c r="W94" s="109"/>
      <c r="X94" s="109"/>
      <c r="Y94" s="109"/>
      <c r="Z94" s="109"/>
      <c r="AA94" s="109"/>
      <c r="AB94" s="109"/>
      <c r="AC94" s="109"/>
      <c r="AD94" s="109"/>
      <c r="DQ94" s="79"/>
      <c r="DR94" s="79"/>
    </row>
    <row r="95" spans="1:122" s="73" customFormat="1" ht="24.75">
      <c r="A95" s="76"/>
      <c r="B95" s="231" t="s">
        <v>246</v>
      </c>
      <c r="C95" s="122"/>
      <c r="D95" s="122" t="s">
        <v>249</v>
      </c>
      <c r="E95" s="122"/>
      <c r="F95" s="106"/>
      <c r="G95" s="124" t="s">
        <v>6</v>
      </c>
      <c r="H95" s="124" t="s">
        <v>100</v>
      </c>
      <c r="I95" s="124"/>
      <c r="J95" s="228"/>
      <c r="K95" s="109"/>
      <c r="L95" s="109"/>
      <c r="M95" s="109"/>
      <c r="N95" s="109"/>
      <c r="O95" s="108"/>
      <c r="P95" s="109"/>
      <c r="Q95" s="109"/>
      <c r="R95" s="109"/>
      <c r="S95" s="109"/>
      <c r="T95" s="109"/>
      <c r="U95" s="109"/>
      <c r="V95" s="109"/>
      <c r="W95" s="109"/>
      <c r="X95" s="109"/>
      <c r="Y95" s="109"/>
      <c r="Z95" s="109"/>
      <c r="AA95" s="109"/>
      <c r="AB95" s="109"/>
      <c r="AC95" s="109"/>
      <c r="AD95" s="109"/>
      <c r="DQ95" s="79"/>
      <c r="DR95" s="79"/>
    </row>
    <row r="96" spans="1:122" s="73" customFormat="1" ht="3" customHeight="1">
      <c r="A96" s="76"/>
      <c r="B96" s="231"/>
      <c r="C96" s="122"/>
      <c r="D96" s="122"/>
      <c r="E96" s="122"/>
      <c r="F96" s="106"/>
      <c r="G96" s="124"/>
      <c r="H96" s="124"/>
      <c r="I96" s="124"/>
      <c r="J96" s="109"/>
      <c r="K96" s="109"/>
      <c r="L96" s="109"/>
      <c r="M96" s="109"/>
      <c r="N96" s="109"/>
      <c r="O96" s="108"/>
      <c r="P96" s="109"/>
      <c r="Q96" s="109"/>
      <c r="R96" s="109"/>
      <c r="S96" s="109"/>
      <c r="T96" s="109"/>
      <c r="U96" s="109"/>
      <c r="V96" s="109"/>
      <c r="W96" s="109"/>
      <c r="X96" s="109"/>
      <c r="Y96" s="109"/>
      <c r="Z96" s="109"/>
      <c r="AA96" s="109"/>
      <c r="AB96" s="109"/>
      <c r="AC96" s="109"/>
      <c r="AD96" s="109"/>
      <c r="DQ96" s="79"/>
      <c r="DR96" s="79"/>
    </row>
    <row r="97" spans="1:122" s="73" customFormat="1" ht="24.75">
      <c r="A97" s="76"/>
      <c r="B97" s="231" t="s">
        <v>247</v>
      </c>
      <c r="C97" s="122"/>
      <c r="D97" s="122" t="s">
        <v>250</v>
      </c>
      <c r="E97" s="122"/>
      <c r="F97" s="106"/>
      <c r="G97" s="124" t="s">
        <v>6</v>
      </c>
      <c r="H97" s="124" t="s">
        <v>100</v>
      </c>
      <c r="I97" s="124"/>
      <c r="J97" s="228"/>
      <c r="K97" s="109"/>
      <c r="L97" s="109"/>
      <c r="M97" s="109"/>
      <c r="N97" s="109"/>
      <c r="O97" s="108"/>
      <c r="P97" s="109"/>
      <c r="Q97" s="109"/>
      <c r="R97" s="109"/>
      <c r="S97" s="109"/>
      <c r="T97" s="109"/>
      <c r="U97" s="109"/>
      <c r="V97" s="109"/>
      <c r="W97" s="109"/>
      <c r="X97" s="109"/>
      <c r="Y97" s="109"/>
      <c r="Z97" s="109"/>
      <c r="AA97" s="109"/>
      <c r="AB97" s="109"/>
      <c r="AC97" s="109"/>
      <c r="AD97" s="109"/>
      <c r="DQ97" s="79"/>
      <c r="DR97" s="79"/>
    </row>
    <row r="98" spans="1:122" s="73" customFormat="1" ht="3" customHeight="1">
      <c r="A98" s="76"/>
      <c r="B98" s="231"/>
      <c r="C98" s="122"/>
      <c r="D98" s="129"/>
      <c r="E98" s="129"/>
      <c r="F98" s="106"/>
      <c r="G98" s="124"/>
      <c r="H98" s="124"/>
      <c r="I98" s="115"/>
      <c r="J98" s="106"/>
      <c r="K98" s="109"/>
      <c r="L98" s="109"/>
      <c r="M98" s="109"/>
      <c r="N98" s="109"/>
      <c r="O98" s="108"/>
      <c r="P98" s="109"/>
      <c r="Q98" s="109"/>
      <c r="R98" s="109"/>
      <c r="S98" s="109"/>
      <c r="T98" s="109"/>
      <c r="U98" s="109"/>
      <c r="V98" s="109"/>
      <c r="W98" s="109"/>
      <c r="X98" s="109"/>
      <c r="Y98" s="109"/>
      <c r="Z98" s="109"/>
      <c r="AA98" s="109"/>
      <c r="AB98" s="109"/>
      <c r="AC98" s="109"/>
      <c r="AD98" s="109"/>
      <c r="DQ98" s="79"/>
      <c r="DR98" s="79"/>
    </row>
    <row r="99" spans="1:122" s="73" customFormat="1" ht="24.75">
      <c r="A99" s="76"/>
      <c r="B99" s="231" t="s">
        <v>248</v>
      </c>
      <c r="C99" s="122"/>
      <c r="D99" s="122" t="s">
        <v>251</v>
      </c>
      <c r="E99" s="122"/>
      <c r="F99" s="106" t="s">
        <v>254</v>
      </c>
      <c r="G99" s="124" t="s">
        <v>8</v>
      </c>
      <c r="H99" s="124" t="s">
        <v>100</v>
      </c>
      <c r="I99" s="124"/>
      <c r="J99" s="170" t="str">
        <f>IF(ISNUMBER(DT50bio_soil_gr), IF(DT50bio_soil_gr=0,0,LN(2)/DT50bio_soil_gr),"??")</f>
        <v>??</v>
      </c>
      <c r="K99" s="189"/>
      <c r="L99" s="109"/>
      <c r="M99" s="109"/>
      <c r="N99" s="109"/>
      <c r="O99" s="108"/>
      <c r="P99" s="109"/>
      <c r="Q99" s="109"/>
      <c r="R99" s="109"/>
      <c r="S99" s="109"/>
      <c r="T99" s="109"/>
      <c r="U99" s="109"/>
      <c r="V99" s="109"/>
      <c r="W99" s="109"/>
      <c r="X99" s="109"/>
      <c r="Y99" s="109"/>
      <c r="Z99" s="109"/>
      <c r="AA99" s="109"/>
      <c r="AB99" s="109"/>
      <c r="AC99" s="109"/>
      <c r="AD99" s="109"/>
      <c r="DQ99" s="79"/>
      <c r="DR99" s="79"/>
    </row>
    <row r="100" spans="1:122" s="73" customFormat="1" ht="3" customHeight="1">
      <c r="A100" s="76"/>
      <c r="B100" s="231"/>
      <c r="C100" s="122"/>
      <c r="D100" s="122"/>
      <c r="E100" s="122"/>
      <c r="F100" s="106"/>
      <c r="G100" s="124"/>
      <c r="H100" s="124"/>
      <c r="I100" s="124"/>
      <c r="J100" s="128"/>
      <c r="K100" s="109"/>
      <c r="L100" s="109"/>
      <c r="M100" s="109"/>
      <c r="N100" s="109"/>
      <c r="O100" s="108"/>
      <c r="P100" s="109"/>
      <c r="Q100" s="109"/>
      <c r="R100" s="109"/>
      <c r="S100" s="109"/>
      <c r="T100" s="109"/>
      <c r="U100" s="109"/>
      <c r="V100" s="109"/>
      <c r="W100" s="109"/>
      <c r="X100" s="109"/>
      <c r="Y100" s="109"/>
      <c r="Z100" s="109"/>
      <c r="AA100" s="109"/>
      <c r="AB100" s="109"/>
      <c r="AC100" s="109"/>
      <c r="AD100" s="109"/>
      <c r="DQ100" s="79"/>
      <c r="DR100" s="79"/>
    </row>
    <row r="101" spans="1:122" ht="13.9">
      <c r="B101" s="231" t="s">
        <v>253</v>
      </c>
      <c r="C101" s="122"/>
      <c r="D101" s="117" t="s">
        <v>252</v>
      </c>
      <c r="E101" s="117"/>
      <c r="F101" s="106" t="s">
        <v>332</v>
      </c>
      <c r="G101" s="124" t="s">
        <v>8</v>
      </c>
      <c r="H101" s="124" t="s">
        <v>100</v>
      </c>
      <c r="I101" s="124"/>
      <c r="J101" s="170" t="str">
        <f>IF(AND(ISNUMBER(kvolat_gr),ISNUMBER(kleach_gr),ISNUMBER(kdeg_gr)),kvolat_gr+kleach_gr+kdeg_gr,"??")</f>
        <v>??</v>
      </c>
      <c r="K101" s="109"/>
      <c r="L101" s="109"/>
      <c r="M101" s="109"/>
      <c r="N101" s="109"/>
      <c r="O101" s="108"/>
      <c r="P101" s="109"/>
      <c r="Q101" s="109"/>
      <c r="R101" s="109"/>
      <c r="S101" s="109"/>
      <c r="T101" s="109"/>
      <c r="U101" s="109"/>
      <c r="V101" s="109"/>
      <c r="W101" s="109"/>
      <c r="X101" s="109"/>
      <c r="Y101" s="109"/>
      <c r="Z101" s="109"/>
      <c r="AA101" s="109"/>
      <c r="AB101" s="109"/>
      <c r="AC101" s="109"/>
      <c r="AD101" s="109"/>
    </row>
    <row r="102" spans="1:122" ht="3" customHeight="1">
      <c r="B102" s="231"/>
      <c r="C102" s="122"/>
      <c r="D102" s="117"/>
      <c r="E102" s="117"/>
      <c r="F102" s="106"/>
      <c r="G102" s="124"/>
      <c r="H102" s="124"/>
      <c r="I102" s="124"/>
      <c r="J102" s="128"/>
      <c r="K102" s="109"/>
      <c r="L102" s="109"/>
      <c r="M102" s="109"/>
      <c r="N102" s="109"/>
      <c r="O102" s="108"/>
      <c r="P102" s="109"/>
      <c r="Q102" s="109"/>
      <c r="R102" s="109"/>
      <c r="S102" s="109"/>
      <c r="T102" s="109"/>
      <c r="U102" s="109"/>
      <c r="V102" s="109"/>
      <c r="W102" s="109"/>
      <c r="X102" s="109"/>
      <c r="Y102" s="109"/>
      <c r="Z102" s="109"/>
      <c r="AA102" s="109"/>
      <c r="AB102" s="109"/>
      <c r="AC102" s="109"/>
      <c r="AD102" s="109"/>
    </row>
    <row r="103" spans="1:122" s="75" customFormat="1" ht="15.4">
      <c r="A103" s="76"/>
      <c r="B103" s="231" t="s">
        <v>79</v>
      </c>
      <c r="C103" s="122"/>
      <c r="D103" s="117" t="s">
        <v>372</v>
      </c>
      <c r="E103" s="117"/>
      <c r="F103" s="117" t="s">
        <v>395</v>
      </c>
      <c r="G103" s="124" t="s">
        <v>13</v>
      </c>
      <c r="H103" s="124" t="s">
        <v>78</v>
      </c>
      <c r="I103" s="124"/>
      <c r="J103" s="124">
        <v>170</v>
      </c>
      <c r="K103" s="108"/>
      <c r="L103" s="108"/>
      <c r="M103" s="108"/>
      <c r="N103" s="108"/>
      <c r="O103" s="108"/>
      <c r="P103" s="109"/>
      <c r="Q103" s="109"/>
      <c r="R103" s="109"/>
      <c r="S103" s="109"/>
      <c r="T103" s="109"/>
      <c r="U103" s="109"/>
      <c r="V103" s="109"/>
      <c r="W103" s="109"/>
      <c r="X103" s="109"/>
      <c r="Y103" s="109"/>
      <c r="Z103" s="109"/>
      <c r="AA103" s="109"/>
      <c r="AB103" s="109"/>
      <c r="AC103" s="109"/>
      <c r="AD103" s="109"/>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9"/>
      <c r="DR103" s="79"/>
    </row>
    <row r="104" spans="1:122" s="75" customFormat="1">
      <c r="A104" s="76"/>
      <c r="B104" s="122"/>
      <c r="C104" s="122"/>
      <c r="D104" s="117"/>
      <c r="E104" s="117"/>
      <c r="F104" s="117"/>
      <c r="G104" s="124"/>
      <c r="H104" s="124"/>
      <c r="I104" s="124"/>
      <c r="J104" s="124"/>
      <c r="K104" s="108"/>
      <c r="L104" s="108"/>
      <c r="M104" s="108"/>
      <c r="N104" s="108"/>
      <c r="O104" s="108"/>
      <c r="P104" s="109"/>
      <c r="Q104" s="109"/>
      <c r="R104" s="109"/>
      <c r="S104" s="109"/>
      <c r="T104" s="109"/>
      <c r="U104" s="109"/>
      <c r="V104" s="109"/>
      <c r="W104" s="109"/>
      <c r="X104" s="109"/>
      <c r="Y104" s="109"/>
      <c r="Z104" s="109"/>
      <c r="AA104" s="109"/>
      <c r="AB104" s="109"/>
      <c r="AC104" s="109"/>
      <c r="AD104" s="109"/>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9"/>
      <c r="DR104" s="79"/>
    </row>
    <row r="105" spans="1:122" s="75" customFormat="1">
      <c r="A105" s="76"/>
      <c r="B105" s="230" t="s">
        <v>255</v>
      </c>
      <c r="C105" s="122"/>
      <c r="D105" s="122"/>
      <c r="E105" s="122"/>
      <c r="F105" s="107"/>
      <c r="G105" s="124"/>
      <c r="H105" s="124"/>
      <c r="I105" s="124"/>
      <c r="J105" s="124"/>
      <c r="K105" s="108"/>
      <c r="L105" s="108"/>
      <c r="M105" s="108"/>
      <c r="N105" s="108"/>
      <c r="O105" s="108"/>
      <c r="P105" s="109"/>
      <c r="Q105" s="109"/>
      <c r="R105" s="109"/>
      <c r="S105" s="109"/>
      <c r="T105" s="109"/>
      <c r="U105" s="109"/>
      <c r="V105" s="109"/>
      <c r="W105" s="109"/>
      <c r="X105" s="109"/>
      <c r="Y105" s="109"/>
      <c r="Z105" s="109"/>
      <c r="AA105" s="109"/>
      <c r="AB105" s="109"/>
      <c r="AC105" s="109"/>
      <c r="AD105" s="109"/>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9"/>
      <c r="DR105" s="79"/>
    </row>
    <row r="106" spans="1:122" s="75" customFormat="1" ht="3" customHeight="1">
      <c r="A106" s="76"/>
      <c r="B106" s="122"/>
      <c r="C106" s="122"/>
      <c r="D106" s="122"/>
      <c r="E106" s="122"/>
      <c r="F106" s="107"/>
      <c r="G106" s="124"/>
      <c r="H106" s="124"/>
      <c r="I106" s="124"/>
      <c r="J106" s="124"/>
      <c r="K106" s="108"/>
      <c r="L106" s="108"/>
      <c r="M106" s="108"/>
      <c r="N106" s="108"/>
      <c r="O106" s="108"/>
      <c r="P106" s="109"/>
      <c r="Q106" s="109"/>
      <c r="R106" s="109"/>
      <c r="S106" s="109"/>
      <c r="T106" s="109"/>
      <c r="U106" s="109"/>
      <c r="V106" s="109"/>
      <c r="W106" s="109"/>
      <c r="X106" s="109"/>
      <c r="Y106" s="109"/>
      <c r="Z106" s="109"/>
      <c r="AA106" s="109"/>
      <c r="AB106" s="109"/>
      <c r="AC106" s="109"/>
      <c r="AD106" s="109"/>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9"/>
      <c r="DR106" s="79"/>
    </row>
    <row r="107" spans="1:122" s="75" customFormat="1" ht="15.4">
      <c r="A107" s="76"/>
      <c r="B107" s="231" t="s">
        <v>334</v>
      </c>
      <c r="C107" s="122"/>
      <c r="D107" s="117" t="s">
        <v>256</v>
      </c>
      <c r="E107" s="117"/>
      <c r="F107" s="117" t="s">
        <v>390</v>
      </c>
      <c r="G107" s="124" t="s">
        <v>13</v>
      </c>
      <c r="H107" s="124" t="s">
        <v>49</v>
      </c>
      <c r="I107" s="115"/>
      <c r="J107" s="127">
        <v>0.2</v>
      </c>
      <c r="K107" s="108"/>
      <c r="L107" s="108"/>
      <c r="M107" s="108"/>
      <c r="N107" s="108"/>
      <c r="O107" s="108"/>
      <c r="P107" s="109"/>
      <c r="Q107" s="109"/>
      <c r="R107" s="109"/>
      <c r="S107" s="109"/>
      <c r="T107" s="109"/>
      <c r="U107" s="109"/>
      <c r="V107" s="109"/>
      <c r="W107" s="109"/>
      <c r="X107" s="109"/>
      <c r="Y107" s="109"/>
      <c r="Z107" s="109"/>
      <c r="AA107" s="109"/>
      <c r="AB107" s="109"/>
      <c r="AC107" s="109"/>
      <c r="AD107" s="109"/>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9"/>
      <c r="DR107" s="79"/>
    </row>
    <row r="108" spans="1:122" s="75" customFormat="1" ht="3" customHeight="1">
      <c r="A108" s="76"/>
      <c r="B108" s="231"/>
      <c r="C108" s="122"/>
      <c r="D108" s="122"/>
      <c r="E108" s="122"/>
      <c r="F108" s="117"/>
      <c r="G108" s="124"/>
      <c r="H108" s="124"/>
      <c r="I108" s="124"/>
      <c r="J108" s="124"/>
      <c r="K108" s="108"/>
      <c r="L108" s="108"/>
      <c r="M108" s="108"/>
      <c r="N108" s="108"/>
      <c r="O108" s="108"/>
      <c r="P108" s="109"/>
      <c r="Q108" s="109"/>
      <c r="R108" s="109"/>
      <c r="S108" s="109"/>
      <c r="T108" s="109"/>
      <c r="U108" s="109"/>
      <c r="V108" s="109"/>
      <c r="W108" s="109"/>
      <c r="X108" s="109"/>
      <c r="Y108" s="109"/>
      <c r="Z108" s="109"/>
      <c r="AA108" s="109"/>
      <c r="AB108" s="109"/>
      <c r="AC108" s="109"/>
      <c r="AD108" s="109"/>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9"/>
      <c r="DR108" s="79"/>
    </row>
    <row r="109" spans="1:122" s="75" customFormat="1" ht="24.75">
      <c r="A109" s="76"/>
      <c r="B109" s="231" t="s">
        <v>364</v>
      </c>
      <c r="C109" s="122"/>
      <c r="D109" s="122" t="s">
        <v>365</v>
      </c>
      <c r="E109" s="122"/>
      <c r="F109" s="226" t="s">
        <v>380</v>
      </c>
      <c r="G109" s="124" t="s">
        <v>6</v>
      </c>
      <c r="H109" s="124" t="s">
        <v>10</v>
      </c>
      <c r="I109" s="124"/>
      <c r="J109" s="228"/>
      <c r="K109" s="108"/>
      <c r="L109" s="108"/>
      <c r="M109" s="108"/>
      <c r="N109" s="108"/>
      <c r="O109" s="108"/>
      <c r="P109" s="109"/>
      <c r="Q109" s="109"/>
      <c r="R109" s="109"/>
      <c r="S109" s="109"/>
      <c r="T109" s="109"/>
      <c r="U109" s="109"/>
      <c r="V109" s="109"/>
      <c r="W109" s="109"/>
      <c r="X109" s="109"/>
      <c r="Y109" s="109"/>
      <c r="Z109" s="109"/>
      <c r="AA109" s="109"/>
      <c r="AB109" s="109"/>
      <c r="AC109" s="109"/>
      <c r="AD109" s="109"/>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9"/>
      <c r="DR109" s="79"/>
    </row>
    <row r="110" spans="1:122" s="75" customFormat="1" ht="3" customHeight="1">
      <c r="A110" s="76"/>
      <c r="B110" s="231"/>
      <c r="C110" s="122"/>
      <c r="D110" s="122"/>
      <c r="E110" s="122"/>
      <c r="F110" s="129"/>
      <c r="G110" s="124"/>
      <c r="H110" s="124"/>
      <c r="I110" s="124"/>
      <c r="J110" s="109"/>
      <c r="K110" s="108"/>
      <c r="L110" s="108"/>
      <c r="M110" s="108"/>
      <c r="N110" s="108"/>
      <c r="O110" s="108"/>
      <c r="P110" s="109"/>
      <c r="Q110" s="109"/>
      <c r="R110" s="109"/>
      <c r="S110" s="109"/>
      <c r="T110" s="109"/>
      <c r="U110" s="109"/>
      <c r="V110" s="109"/>
      <c r="W110" s="109"/>
      <c r="X110" s="109"/>
      <c r="Y110" s="109"/>
      <c r="Z110" s="109"/>
      <c r="AA110" s="109"/>
      <c r="AB110" s="109"/>
      <c r="AC110" s="109"/>
      <c r="AD110" s="109"/>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9"/>
      <c r="DR110" s="79"/>
    </row>
    <row r="111" spans="1:122" s="75" customFormat="1" ht="24.75">
      <c r="A111" s="76"/>
      <c r="B111" s="231" t="s">
        <v>257</v>
      </c>
      <c r="C111" s="122"/>
      <c r="D111" s="122" t="s">
        <v>262</v>
      </c>
      <c r="E111" s="122"/>
      <c r="F111" s="129"/>
      <c r="G111" s="124" t="s">
        <v>6</v>
      </c>
      <c r="H111" s="124" t="s">
        <v>100</v>
      </c>
      <c r="I111" s="124"/>
      <c r="J111" s="228"/>
      <c r="K111" s="108"/>
      <c r="L111" s="108"/>
      <c r="M111" s="108"/>
      <c r="N111" s="108"/>
      <c r="O111" s="108"/>
      <c r="P111" s="109"/>
      <c r="Q111" s="109"/>
      <c r="R111" s="109"/>
      <c r="S111" s="109"/>
      <c r="T111" s="109"/>
      <c r="U111" s="109"/>
      <c r="V111" s="109"/>
      <c r="W111" s="109"/>
      <c r="X111" s="109"/>
      <c r="Y111" s="109"/>
      <c r="Z111" s="109"/>
      <c r="AA111" s="109"/>
      <c r="AB111" s="109"/>
      <c r="AC111" s="109"/>
      <c r="AD111" s="109"/>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9"/>
      <c r="DR111" s="79"/>
    </row>
    <row r="112" spans="1:122" s="75" customFormat="1" ht="3" customHeight="1">
      <c r="A112" s="76"/>
      <c r="B112" s="231"/>
      <c r="C112" s="122"/>
      <c r="D112" s="122"/>
      <c r="E112" s="122"/>
      <c r="F112" s="129"/>
      <c r="G112" s="124"/>
      <c r="H112" s="124"/>
      <c r="I112" s="124"/>
      <c r="J112" s="109"/>
      <c r="K112" s="108"/>
      <c r="L112" s="108"/>
      <c r="M112" s="108"/>
      <c r="N112" s="108"/>
      <c r="O112" s="108"/>
      <c r="P112" s="109"/>
      <c r="Q112" s="109"/>
      <c r="R112" s="109"/>
      <c r="S112" s="109"/>
      <c r="T112" s="109"/>
      <c r="U112" s="109"/>
      <c r="V112" s="109"/>
      <c r="W112" s="109"/>
      <c r="X112" s="109"/>
      <c r="Y112" s="109"/>
      <c r="Z112" s="109"/>
      <c r="AA112" s="109"/>
      <c r="AB112" s="109"/>
      <c r="AC112" s="109"/>
      <c r="AD112" s="109"/>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9"/>
      <c r="DR112" s="79"/>
    </row>
    <row r="113" spans="1:126" s="75" customFormat="1" ht="24.75">
      <c r="A113" s="76"/>
      <c r="B113" s="231" t="s">
        <v>258</v>
      </c>
      <c r="C113" s="122"/>
      <c r="D113" s="122" t="s">
        <v>263</v>
      </c>
      <c r="E113" s="122"/>
      <c r="F113" s="129"/>
      <c r="G113" s="124" t="s">
        <v>6</v>
      </c>
      <c r="H113" s="124" t="s">
        <v>100</v>
      </c>
      <c r="I113" s="124"/>
      <c r="J113" s="228"/>
      <c r="K113" s="108"/>
      <c r="L113" s="108"/>
      <c r="M113" s="108"/>
      <c r="N113" s="108"/>
      <c r="O113" s="108"/>
      <c r="P113" s="109"/>
      <c r="Q113" s="109"/>
      <c r="R113" s="109"/>
      <c r="S113" s="109"/>
      <c r="T113" s="109"/>
      <c r="U113" s="109"/>
      <c r="V113" s="109"/>
      <c r="W113" s="109"/>
      <c r="X113" s="109"/>
      <c r="Y113" s="109"/>
      <c r="Z113" s="109"/>
      <c r="AA113" s="109"/>
      <c r="AB113" s="109"/>
      <c r="AC113" s="109"/>
      <c r="AD113" s="109"/>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9"/>
      <c r="DR113" s="79"/>
    </row>
    <row r="114" spans="1:126" s="75" customFormat="1" ht="3" customHeight="1">
      <c r="A114" s="76"/>
      <c r="B114" s="232"/>
      <c r="C114" s="116"/>
      <c r="D114" s="106"/>
      <c r="E114" s="106"/>
      <c r="F114" s="129"/>
      <c r="G114" s="115"/>
      <c r="H114" s="115"/>
      <c r="I114" s="124"/>
      <c r="J114" s="106"/>
      <c r="K114" s="108"/>
      <c r="L114" s="108"/>
      <c r="M114" s="108"/>
      <c r="N114" s="108"/>
      <c r="O114" s="108"/>
      <c r="P114" s="109"/>
      <c r="Q114" s="109"/>
      <c r="R114" s="109"/>
      <c r="S114" s="109"/>
      <c r="T114" s="109"/>
      <c r="U114" s="109"/>
      <c r="V114" s="109"/>
      <c r="W114" s="109"/>
      <c r="X114" s="109"/>
      <c r="Y114" s="109"/>
      <c r="Z114" s="109"/>
      <c r="AA114" s="109"/>
      <c r="AB114" s="109"/>
      <c r="AC114" s="109"/>
      <c r="AD114" s="109"/>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9"/>
      <c r="DR114" s="79"/>
    </row>
    <row r="115" spans="1:126" s="75" customFormat="1" ht="24.75">
      <c r="A115" s="76"/>
      <c r="B115" s="231" t="s">
        <v>259</v>
      </c>
      <c r="C115" s="122"/>
      <c r="D115" s="116" t="s">
        <v>264</v>
      </c>
      <c r="E115" s="116"/>
      <c r="F115" s="129" t="s">
        <v>366</v>
      </c>
      <c r="G115" s="115" t="s">
        <v>8</v>
      </c>
      <c r="H115" s="124" t="s">
        <v>100</v>
      </c>
      <c r="I115" s="124"/>
      <c r="J115" s="170" t="str">
        <f>IF(ISNUMBER(DT50bio_soil_ar), IF(DT50bio_soil_ar=0,0,LN(2)/DT50bio_soil_ar),"??")</f>
        <v>??</v>
      </c>
      <c r="K115" s="108"/>
      <c r="L115" s="108"/>
      <c r="M115" s="108"/>
      <c r="N115" s="108"/>
      <c r="O115" s="108"/>
      <c r="P115" s="109"/>
      <c r="Q115" s="109"/>
      <c r="R115" s="109"/>
      <c r="S115" s="109"/>
      <c r="T115" s="109"/>
      <c r="U115" s="109"/>
      <c r="V115" s="109"/>
      <c r="W115" s="109"/>
      <c r="X115" s="109"/>
      <c r="Y115" s="109"/>
      <c r="Z115" s="109"/>
      <c r="AA115" s="109"/>
      <c r="AB115" s="109"/>
      <c r="AC115" s="109"/>
      <c r="AD115" s="109"/>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9"/>
      <c r="DR115" s="79"/>
    </row>
    <row r="116" spans="1:126" s="75" customFormat="1" ht="3" customHeight="1">
      <c r="A116" s="76"/>
      <c r="B116" s="231"/>
      <c r="C116" s="122"/>
      <c r="D116" s="116"/>
      <c r="E116" s="116"/>
      <c r="F116" s="106"/>
      <c r="G116" s="115"/>
      <c r="H116" s="124"/>
      <c r="I116" s="124"/>
      <c r="J116" s="128"/>
      <c r="K116" s="108"/>
      <c r="L116" s="108"/>
      <c r="M116" s="108"/>
      <c r="N116" s="108"/>
      <c r="O116" s="108"/>
      <c r="P116" s="109"/>
      <c r="Q116" s="109"/>
      <c r="R116" s="109"/>
      <c r="S116" s="109"/>
      <c r="T116" s="109"/>
      <c r="U116" s="109"/>
      <c r="V116" s="109"/>
      <c r="W116" s="109"/>
      <c r="X116" s="109"/>
      <c r="Y116" s="109"/>
      <c r="Z116" s="109"/>
      <c r="AA116" s="109"/>
      <c r="AB116" s="109"/>
      <c r="AC116" s="109"/>
      <c r="AD116" s="109"/>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9"/>
      <c r="DR116" s="79"/>
    </row>
    <row r="117" spans="1:126" s="75" customFormat="1" ht="13.9">
      <c r="A117" s="76"/>
      <c r="B117" s="232" t="s">
        <v>260</v>
      </c>
      <c r="C117" s="116"/>
      <c r="D117" s="107" t="s">
        <v>265</v>
      </c>
      <c r="E117" s="107"/>
      <c r="F117" s="106" t="s">
        <v>333</v>
      </c>
      <c r="G117" s="115" t="s">
        <v>8</v>
      </c>
      <c r="H117" s="124" t="s">
        <v>100</v>
      </c>
      <c r="I117" s="124"/>
      <c r="J117" s="170" t="str">
        <f>IF(AND(ISNUMBER(kvolat_ar),ISNUMBER(kleach_ar),ISNUMBER(kdeg_ar)),kvolat_ar+kleach_ar+kdeg_ar,"??")</f>
        <v>??</v>
      </c>
      <c r="K117" s="108"/>
      <c r="L117" s="108"/>
      <c r="M117" s="108"/>
      <c r="N117" s="108"/>
      <c r="O117" s="108"/>
      <c r="P117" s="109"/>
      <c r="Q117" s="109"/>
      <c r="R117" s="109"/>
      <c r="S117" s="109"/>
      <c r="T117" s="109"/>
      <c r="U117" s="109"/>
      <c r="V117" s="109"/>
      <c r="W117" s="109"/>
      <c r="X117" s="109"/>
      <c r="Y117" s="109"/>
      <c r="Z117" s="109"/>
      <c r="AA117" s="109"/>
      <c r="AB117" s="109"/>
      <c r="AC117" s="109"/>
      <c r="AD117" s="109"/>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9"/>
      <c r="DR117" s="79"/>
    </row>
    <row r="118" spans="1:126" s="75" customFormat="1" ht="3" customHeight="1">
      <c r="A118" s="76"/>
      <c r="B118" s="232"/>
      <c r="C118" s="116"/>
      <c r="D118" s="107"/>
      <c r="E118" s="107"/>
      <c r="F118" s="106"/>
      <c r="G118" s="115"/>
      <c r="H118" s="124"/>
      <c r="I118" s="124"/>
      <c r="J118" s="124"/>
      <c r="K118" s="108"/>
      <c r="L118" s="108"/>
      <c r="M118" s="108"/>
      <c r="N118" s="108"/>
      <c r="O118" s="108"/>
      <c r="P118" s="109"/>
      <c r="Q118" s="109"/>
      <c r="R118" s="109"/>
      <c r="S118" s="109"/>
      <c r="T118" s="109"/>
      <c r="U118" s="109"/>
      <c r="V118" s="109"/>
      <c r="W118" s="109"/>
      <c r="X118" s="109"/>
      <c r="Y118" s="109"/>
      <c r="Z118" s="109"/>
      <c r="AA118" s="109"/>
      <c r="AB118" s="109"/>
      <c r="AC118" s="109"/>
      <c r="AD118" s="109"/>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9"/>
      <c r="DR118" s="79"/>
    </row>
    <row r="119" spans="1:126" s="75" customFormat="1" ht="25.5" customHeight="1">
      <c r="A119" s="76"/>
      <c r="B119" s="232" t="s">
        <v>80</v>
      </c>
      <c r="C119" s="116"/>
      <c r="D119" s="107" t="s">
        <v>48</v>
      </c>
      <c r="E119" s="107"/>
      <c r="F119" s="117" t="s">
        <v>395</v>
      </c>
      <c r="G119" s="115" t="s">
        <v>13</v>
      </c>
      <c r="H119" s="124" t="s">
        <v>78</v>
      </c>
      <c r="I119" s="124"/>
      <c r="J119" s="124">
        <v>170</v>
      </c>
      <c r="K119" s="108"/>
      <c r="L119" s="108"/>
      <c r="M119" s="108"/>
      <c r="N119" s="108"/>
      <c r="O119" s="108"/>
      <c r="P119" s="109"/>
      <c r="Q119" s="109"/>
      <c r="R119" s="109"/>
      <c r="S119" s="109"/>
      <c r="T119" s="109"/>
      <c r="U119" s="109"/>
      <c r="V119" s="109"/>
      <c r="W119" s="109"/>
      <c r="X119" s="109"/>
      <c r="Y119" s="109"/>
      <c r="Z119" s="109"/>
      <c r="AA119" s="109"/>
      <c r="AB119" s="109"/>
      <c r="AC119" s="109"/>
      <c r="AD119" s="109"/>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9"/>
      <c r="DR119" s="79"/>
    </row>
    <row r="120" spans="1:126" s="75" customFormat="1">
      <c r="A120" s="76"/>
      <c r="B120" s="232"/>
      <c r="C120" s="116"/>
      <c r="D120" s="107"/>
      <c r="E120" s="107"/>
      <c r="F120" s="117"/>
      <c r="G120" s="115"/>
      <c r="H120" s="124"/>
      <c r="I120" s="124"/>
      <c r="J120" s="124"/>
      <c r="K120" s="108"/>
      <c r="L120" s="108"/>
      <c r="M120" s="108"/>
      <c r="N120" s="108"/>
      <c r="O120" s="108"/>
      <c r="P120" s="109"/>
      <c r="Q120" s="109"/>
      <c r="R120" s="109"/>
      <c r="S120" s="109"/>
      <c r="T120" s="109"/>
      <c r="U120" s="109"/>
      <c r="V120" s="109"/>
      <c r="W120" s="109"/>
      <c r="X120" s="109"/>
      <c r="Y120" s="109"/>
      <c r="Z120" s="109"/>
      <c r="AA120" s="109"/>
      <c r="AB120" s="109"/>
      <c r="AC120" s="109"/>
      <c r="AD120" s="109"/>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9"/>
      <c r="DV120" s="79"/>
    </row>
    <row r="121" spans="1:126" s="75" customFormat="1" ht="26.25">
      <c r="A121" s="76"/>
      <c r="B121" s="264" t="s">
        <v>324</v>
      </c>
      <c r="C121" s="116"/>
      <c r="D121" s="264" t="s">
        <v>327</v>
      </c>
      <c r="E121" s="264"/>
      <c r="F121" s="117" t="s">
        <v>330</v>
      </c>
      <c r="G121" s="265" t="s">
        <v>13</v>
      </c>
      <c r="H121" s="265" t="s">
        <v>323</v>
      </c>
      <c r="I121" s="265"/>
      <c r="J121" s="266">
        <v>2.7799999999999998E-4</v>
      </c>
      <c r="K121" s="108"/>
      <c r="L121" s="108"/>
      <c r="M121" s="108"/>
      <c r="N121" s="108"/>
      <c r="O121" s="108"/>
      <c r="P121" s="109"/>
      <c r="Q121" s="109"/>
      <c r="R121" s="109"/>
      <c r="S121" s="109"/>
      <c r="T121" s="109"/>
      <c r="U121" s="109"/>
      <c r="V121" s="109"/>
      <c r="W121" s="109"/>
      <c r="X121" s="109"/>
      <c r="Y121" s="109"/>
      <c r="Z121" s="109"/>
      <c r="AA121" s="109"/>
      <c r="AB121" s="109"/>
      <c r="AC121" s="109"/>
      <c r="AD121" s="109"/>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9"/>
      <c r="DV121" s="79"/>
    </row>
    <row r="122" spans="1:126" s="75" customFormat="1">
      <c r="A122" s="76"/>
      <c r="B122" s="264"/>
      <c r="C122" s="116"/>
      <c r="D122" s="264"/>
      <c r="E122" s="264"/>
      <c r="F122" s="117"/>
      <c r="G122" s="265"/>
      <c r="H122" s="265"/>
      <c r="I122" s="265"/>
      <c r="J122" s="266"/>
      <c r="K122" s="108"/>
      <c r="L122" s="108"/>
      <c r="M122" s="108"/>
      <c r="N122" s="108"/>
      <c r="O122" s="108"/>
      <c r="P122" s="109"/>
      <c r="Q122" s="109"/>
      <c r="R122" s="109"/>
      <c r="S122" s="109"/>
      <c r="T122" s="109"/>
      <c r="U122" s="109"/>
      <c r="V122" s="109"/>
      <c r="W122" s="109"/>
      <c r="X122" s="109"/>
      <c r="Y122" s="109"/>
      <c r="Z122" s="109"/>
      <c r="AA122" s="109"/>
      <c r="AB122" s="109"/>
      <c r="AC122" s="109"/>
      <c r="AD122" s="109"/>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9"/>
      <c r="DV122" s="79"/>
    </row>
    <row r="123" spans="1:126" s="75" customFormat="1" ht="13.9">
      <c r="A123" s="76"/>
      <c r="B123" s="264" t="s">
        <v>325</v>
      </c>
      <c r="C123" s="116"/>
      <c r="D123" s="264" t="s">
        <v>325</v>
      </c>
      <c r="E123" s="264"/>
      <c r="F123" s="117" t="s">
        <v>330</v>
      </c>
      <c r="G123" s="265" t="s">
        <v>13</v>
      </c>
      <c r="H123" s="265" t="s">
        <v>421</v>
      </c>
      <c r="I123" s="265"/>
      <c r="J123" s="265">
        <v>1</v>
      </c>
      <c r="K123" s="108"/>
      <c r="L123" s="108"/>
      <c r="M123" s="108"/>
      <c r="N123" s="108"/>
      <c r="O123" s="108"/>
      <c r="P123" s="109"/>
      <c r="Q123" s="109"/>
      <c r="R123" s="109"/>
      <c r="S123" s="109"/>
      <c r="T123" s="109"/>
      <c r="U123" s="109"/>
      <c r="V123" s="109"/>
      <c r="W123" s="109"/>
      <c r="X123" s="109"/>
      <c r="Y123" s="109"/>
      <c r="Z123" s="109"/>
      <c r="AA123" s="109"/>
      <c r="AB123" s="109"/>
      <c r="AC123" s="109"/>
      <c r="AD123" s="109"/>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9"/>
      <c r="DV123" s="79"/>
    </row>
    <row r="124" spans="1:126" s="75" customFormat="1">
      <c r="A124" s="76"/>
      <c r="B124" s="264"/>
      <c r="C124" s="116"/>
      <c r="D124" s="264"/>
      <c r="E124" s="264"/>
      <c r="F124" s="117"/>
      <c r="G124" s="265"/>
      <c r="H124" s="265"/>
      <c r="I124" s="265"/>
      <c r="J124" s="265"/>
      <c r="K124" s="108"/>
      <c r="L124" s="108"/>
      <c r="M124" s="108"/>
      <c r="N124" s="108"/>
      <c r="O124" s="108"/>
      <c r="P124" s="109"/>
      <c r="Q124" s="109"/>
      <c r="R124" s="109"/>
      <c r="S124" s="109"/>
      <c r="T124" s="109"/>
      <c r="U124" s="109"/>
      <c r="V124" s="109"/>
      <c r="W124" s="109"/>
      <c r="X124" s="109"/>
      <c r="Y124" s="109"/>
      <c r="Z124" s="109"/>
      <c r="AA124" s="109"/>
      <c r="AB124" s="109"/>
      <c r="AC124" s="109"/>
      <c r="AD124" s="109"/>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9"/>
      <c r="DV124" s="79"/>
    </row>
    <row r="125" spans="1:126" s="75" customFormat="1" ht="13.9">
      <c r="A125" s="76"/>
      <c r="B125" s="264" t="s">
        <v>326</v>
      </c>
      <c r="C125" s="116"/>
      <c r="D125" s="264" t="s">
        <v>328</v>
      </c>
      <c r="E125" s="264"/>
      <c r="F125" s="117" t="s">
        <v>330</v>
      </c>
      <c r="G125" s="265" t="s">
        <v>13</v>
      </c>
      <c r="H125" s="265" t="s">
        <v>329</v>
      </c>
      <c r="I125" s="265"/>
      <c r="J125" s="265">
        <v>365</v>
      </c>
      <c r="K125" s="108"/>
      <c r="L125" s="108"/>
      <c r="M125" s="108"/>
      <c r="N125" s="108"/>
      <c r="O125" s="108"/>
      <c r="P125" s="109"/>
      <c r="Q125" s="109"/>
      <c r="R125" s="109"/>
      <c r="S125" s="109"/>
      <c r="T125" s="109"/>
      <c r="U125" s="109"/>
      <c r="V125" s="109"/>
      <c r="W125" s="109"/>
      <c r="X125" s="109"/>
      <c r="Y125" s="109"/>
      <c r="Z125" s="109"/>
      <c r="AA125" s="109"/>
      <c r="AB125" s="109"/>
      <c r="AC125" s="109"/>
      <c r="AD125" s="109"/>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9"/>
      <c r="DV125" s="79"/>
    </row>
    <row r="126" spans="1:126" s="75" customFormat="1">
      <c r="A126" s="76"/>
      <c r="B126" s="232"/>
      <c r="C126" s="116"/>
      <c r="D126" s="107"/>
      <c r="E126" s="107"/>
      <c r="F126" s="117"/>
      <c r="G126" s="115"/>
      <c r="H126" s="124"/>
      <c r="I126" s="124"/>
      <c r="J126" s="124"/>
      <c r="K126" s="108"/>
      <c r="L126" s="108"/>
      <c r="M126" s="108"/>
      <c r="N126" s="108"/>
      <c r="O126" s="108"/>
      <c r="P126" s="109"/>
      <c r="Q126" s="109"/>
      <c r="R126" s="109"/>
      <c r="S126" s="109"/>
      <c r="T126" s="109"/>
      <c r="U126" s="109"/>
      <c r="V126" s="109"/>
      <c r="W126" s="109"/>
      <c r="X126" s="109"/>
      <c r="Y126" s="109"/>
      <c r="Z126" s="109"/>
      <c r="AA126" s="109"/>
      <c r="AB126" s="109"/>
      <c r="AC126" s="109"/>
      <c r="AD126" s="109"/>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9"/>
      <c r="DV126" s="79"/>
    </row>
    <row r="127" spans="1:126" s="76" customFormat="1" ht="126.75" customHeight="1">
      <c r="B127" s="129" t="s">
        <v>129</v>
      </c>
      <c r="C127" s="129"/>
      <c r="D127" s="116" t="s">
        <v>111</v>
      </c>
      <c r="E127" s="116"/>
      <c r="F127" s="106" t="s">
        <v>396</v>
      </c>
      <c r="G127" s="130"/>
      <c r="H127" s="130"/>
      <c r="I127" s="130"/>
      <c r="J127" s="130"/>
      <c r="K127" s="198" t="s">
        <v>15</v>
      </c>
      <c r="L127" s="198" t="s">
        <v>101</v>
      </c>
      <c r="M127" s="198" t="s">
        <v>14</v>
      </c>
      <c r="N127" s="198" t="s">
        <v>102</v>
      </c>
      <c r="O127" s="198" t="s">
        <v>16</v>
      </c>
      <c r="P127" s="198" t="s">
        <v>17</v>
      </c>
      <c r="Q127" s="198" t="s">
        <v>18</v>
      </c>
      <c r="R127" s="198" t="s">
        <v>19</v>
      </c>
      <c r="S127" s="198" t="s">
        <v>20</v>
      </c>
      <c r="T127" s="198" t="s">
        <v>21</v>
      </c>
      <c r="U127" s="198" t="s">
        <v>53</v>
      </c>
      <c r="V127" s="198" t="s">
        <v>22</v>
      </c>
      <c r="W127" s="198" t="s">
        <v>23</v>
      </c>
      <c r="X127" s="198" t="s">
        <v>24</v>
      </c>
      <c r="Y127" s="198" t="s">
        <v>25</v>
      </c>
      <c r="Z127" s="198" t="s">
        <v>26</v>
      </c>
      <c r="AA127" s="198" t="s">
        <v>27</v>
      </c>
      <c r="AB127" s="198" t="s">
        <v>28</v>
      </c>
      <c r="AC127" s="198" t="s">
        <v>29</v>
      </c>
      <c r="AD127" s="198" t="s">
        <v>30</v>
      </c>
    </row>
    <row r="128" spans="1:126" s="76" customFormat="1" ht="5.0999999999999996" customHeight="1" thickBot="1">
      <c r="B128" s="129"/>
      <c r="C128" s="129"/>
      <c r="D128" s="116"/>
      <c r="E128" s="116"/>
      <c r="F128" s="106"/>
      <c r="G128" s="130"/>
      <c r="H128" s="130"/>
      <c r="I128" s="130"/>
      <c r="J128" s="130"/>
      <c r="K128" s="131"/>
      <c r="L128" s="131"/>
      <c r="M128" s="131"/>
      <c r="N128" s="131"/>
      <c r="O128" s="131"/>
      <c r="P128" s="131"/>
      <c r="Q128" s="131"/>
      <c r="R128" s="131"/>
      <c r="S128" s="131"/>
      <c r="T128" s="131"/>
      <c r="U128" s="131"/>
      <c r="V128" s="131"/>
      <c r="W128" s="131"/>
      <c r="X128" s="131"/>
      <c r="Y128" s="131"/>
      <c r="Z128" s="131"/>
      <c r="AA128" s="131"/>
      <c r="AB128" s="131"/>
      <c r="AC128" s="131"/>
      <c r="AD128" s="131"/>
    </row>
    <row r="129" spans="1:122" s="73" customFormat="1" ht="28.5" customHeight="1" thickTop="1" thickBot="1">
      <c r="B129" s="119" t="s">
        <v>344</v>
      </c>
      <c r="C129" s="119"/>
      <c r="D129" s="171" t="s">
        <v>362</v>
      </c>
      <c r="E129" s="117"/>
      <c r="F129" s="171" t="s">
        <v>348</v>
      </c>
      <c r="G129" s="124" t="s">
        <v>13</v>
      </c>
      <c r="H129" s="245" t="str">
        <f>INDEX('Pick-lists &amp; Defaults'!D271:D273,MATCH(D129,AREA_or_VOLUME,0))</f>
        <v>??</v>
      </c>
      <c r="I129" s="124"/>
      <c r="J129" s="130"/>
      <c r="K129" s="197" t="str">
        <f>INDEX('Pick-lists &amp; Defaults'!C47:C57,MATCH($F$129,Select_area,0))</f>
        <v>??</v>
      </c>
      <c r="L129" s="197" t="str">
        <f>INDEX('Pick-lists &amp; Defaults'!D47:D57,MATCH($F$129,Select_area,0))</f>
        <v>??</v>
      </c>
      <c r="M129" s="197" t="str">
        <f>INDEX('Pick-lists &amp; Defaults'!E47:E57,MATCH($F$129,Select_area,0))</f>
        <v>??</v>
      </c>
      <c r="N129" s="197" t="str">
        <f>INDEX('Pick-lists &amp; Defaults'!F47:F57,MATCH($F$129,Select_area,0))</f>
        <v>??</v>
      </c>
      <c r="O129" s="197" t="str">
        <f>INDEX('Pick-lists &amp; Defaults'!G47:G57,MATCH($F$129,Select_area,0))</f>
        <v>??</v>
      </c>
      <c r="P129" s="197" t="str">
        <f>INDEX('Pick-lists &amp; Defaults'!H47:H57,MATCH($F$129,Select_area,0))</f>
        <v>??</v>
      </c>
      <c r="Q129" s="197" t="str">
        <f>INDEX('Pick-lists &amp; Defaults'!I47:I57,MATCH($F$129,Select_area,0))</f>
        <v>??</v>
      </c>
      <c r="R129" s="197" t="str">
        <f>INDEX('Pick-lists &amp; Defaults'!J47:J57,MATCH($F$129,Select_area,0))</f>
        <v>??</v>
      </c>
      <c r="S129" s="197" t="str">
        <f>INDEX('Pick-lists &amp; Defaults'!K47:K57,MATCH($F$129,Select_area,0))</f>
        <v>??</v>
      </c>
      <c r="T129" s="197" t="str">
        <f>INDEX('Pick-lists &amp; Defaults'!L47:L57,MATCH($F$129,Select_area,0))</f>
        <v>??</v>
      </c>
      <c r="U129" s="197" t="str">
        <f>INDEX('Pick-lists &amp; Defaults'!M47:M57,MATCH($F$129,Select_area,0))</f>
        <v>??</v>
      </c>
      <c r="V129" s="197" t="str">
        <f>INDEX('Pick-lists &amp; Defaults'!N47:N57,MATCH($F$129,Select_area,0))</f>
        <v>??</v>
      </c>
      <c r="W129" s="197" t="str">
        <f>INDEX('Pick-lists &amp; Defaults'!O47:O57,MATCH($F$129,Select_area,0))</f>
        <v>??</v>
      </c>
      <c r="X129" s="197" t="str">
        <f>INDEX('Pick-lists &amp; Defaults'!P47:P57,MATCH($F$129,Select_area,0))</f>
        <v>??</v>
      </c>
      <c r="Y129" s="197" t="str">
        <f>INDEX('Pick-lists &amp; Defaults'!Q47:Q57,MATCH($F$129,Select_area,0))</f>
        <v>??</v>
      </c>
      <c r="Z129" s="197" t="str">
        <f>INDEX('Pick-lists &amp; Defaults'!R47:R57,MATCH($F$129,Select_area,0))</f>
        <v>??</v>
      </c>
      <c r="AA129" s="197" t="str">
        <f>INDEX('Pick-lists &amp; Defaults'!S47:S57,MATCH($F$129,Select_area,0))</f>
        <v>??</v>
      </c>
      <c r="AB129" s="197" t="str">
        <f>INDEX('Pick-lists &amp; Defaults'!T47:T57,MATCH($F$129,Select_area,0))</f>
        <v>??</v>
      </c>
      <c r="AC129" s="197" t="str">
        <f>INDEX('Pick-lists &amp; Defaults'!U47:U57,MATCH($F$129,Select_area,0))</f>
        <v>??</v>
      </c>
      <c r="AD129" s="197" t="str">
        <f>INDEX('Pick-lists &amp; Defaults'!V47:V57,MATCH($F$129,Select_area,0))</f>
        <v>??</v>
      </c>
    </row>
    <row r="130" spans="1:122" s="73" customFormat="1" ht="53.25" thickTop="1">
      <c r="B130" s="119"/>
      <c r="C130" s="119"/>
      <c r="D130" s="132"/>
      <c r="E130" s="132"/>
      <c r="F130" s="233" t="s">
        <v>354</v>
      </c>
      <c r="G130" s="124" t="s">
        <v>6</v>
      </c>
      <c r="H130" s="245" t="str">
        <f>INDEX('Pick-lists &amp; Defaults'!D271:D273,MATCH(D129,AREA_or_VOLUME,0))</f>
        <v>??</v>
      </c>
      <c r="I130" s="124"/>
      <c r="J130" s="192"/>
      <c r="K130" s="118"/>
      <c r="L130" s="118"/>
      <c r="M130" s="118"/>
      <c r="N130" s="118"/>
      <c r="O130" s="118"/>
      <c r="P130" s="118"/>
      <c r="Q130" s="118"/>
      <c r="R130" s="118"/>
      <c r="S130" s="118"/>
      <c r="T130" s="118"/>
      <c r="U130" s="118"/>
      <c r="V130" s="118"/>
      <c r="W130" s="118"/>
      <c r="X130" s="118"/>
      <c r="Y130" s="118"/>
      <c r="Z130" s="118"/>
      <c r="AA130" s="118"/>
      <c r="AB130" s="118"/>
      <c r="AC130" s="118"/>
      <c r="AD130" s="118"/>
    </row>
    <row r="131" spans="1:122" s="73" customFormat="1">
      <c r="B131" s="119"/>
      <c r="C131" s="119"/>
      <c r="D131" s="132"/>
      <c r="E131" s="132"/>
      <c r="F131" s="109"/>
      <c r="G131" s="124"/>
      <c r="H131" s="124"/>
      <c r="I131" s="124"/>
      <c r="J131" s="192"/>
      <c r="K131" s="109"/>
      <c r="L131" s="109"/>
      <c r="M131" s="109"/>
      <c r="N131" s="109"/>
      <c r="O131" s="109"/>
      <c r="P131" s="109"/>
      <c r="Q131" s="109"/>
      <c r="R131" s="109"/>
      <c r="S131" s="109"/>
      <c r="T131" s="109"/>
      <c r="U131" s="109"/>
      <c r="V131" s="109"/>
      <c r="W131" s="109"/>
      <c r="X131" s="109"/>
      <c r="Y131" s="109"/>
      <c r="Z131" s="109"/>
      <c r="AA131" s="109"/>
      <c r="AB131" s="109"/>
      <c r="AC131" s="109"/>
      <c r="AD131" s="109"/>
    </row>
    <row r="132" spans="1:122" s="73" customFormat="1">
      <c r="B132" s="119"/>
      <c r="C132" s="119"/>
      <c r="D132" s="132"/>
      <c r="E132" s="132"/>
      <c r="F132" s="109"/>
      <c r="G132" s="124"/>
      <c r="H132" s="124"/>
      <c r="I132" s="124"/>
      <c r="J132" s="192"/>
      <c r="K132" s="109"/>
      <c r="L132" s="109"/>
      <c r="M132" s="109"/>
      <c r="N132" s="109"/>
      <c r="O132" s="109"/>
      <c r="P132" s="109"/>
      <c r="Q132" s="109"/>
      <c r="R132" s="109"/>
      <c r="S132" s="109"/>
      <c r="T132" s="109"/>
      <c r="U132" s="109"/>
      <c r="V132" s="109"/>
      <c r="W132" s="109"/>
      <c r="X132" s="109"/>
      <c r="Y132" s="109"/>
      <c r="Z132" s="109"/>
      <c r="AA132" s="109"/>
      <c r="AB132" s="109"/>
      <c r="AC132" s="109"/>
      <c r="AD132" s="109"/>
    </row>
    <row r="133" spans="1:122" s="73" customFormat="1">
      <c r="B133" s="119"/>
      <c r="C133" s="119"/>
      <c r="D133" s="132"/>
      <c r="E133" s="132"/>
      <c r="F133" s="109"/>
      <c r="G133" s="128"/>
      <c r="H133" s="128"/>
      <c r="I133" s="128"/>
      <c r="J133" s="192"/>
      <c r="K133" s="109"/>
      <c r="L133" s="109"/>
      <c r="M133" s="109"/>
      <c r="N133" s="109"/>
      <c r="O133" s="109"/>
      <c r="P133" s="109"/>
      <c r="Q133" s="109"/>
      <c r="R133" s="109"/>
      <c r="S133" s="109"/>
      <c r="T133" s="109"/>
      <c r="U133" s="109"/>
      <c r="V133" s="109"/>
      <c r="W133" s="109"/>
      <c r="X133" s="109"/>
      <c r="Y133" s="109"/>
      <c r="Z133" s="109"/>
      <c r="AA133" s="109"/>
      <c r="AB133" s="109"/>
      <c r="AC133" s="109"/>
      <c r="AD133" s="109"/>
    </row>
    <row r="134" spans="1:122" s="73" customFormat="1" ht="15.4">
      <c r="B134" s="119" t="s">
        <v>109</v>
      </c>
      <c r="C134" s="119"/>
      <c r="D134" s="117" t="s">
        <v>165</v>
      </c>
      <c r="E134" s="117"/>
      <c r="F134" s="116" t="s">
        <v>385</v>
      </c>
      <c r="G134" s="124" t="s">
        <v>13</v>
      </c>
      <c r="H134" s="124" t="s">
        <v>5</v>
      </c>
      <c r="I134" s="124"/>
      <c r="J134" s="128"/>
      <c r="K134" s="197" t="str">
        <f>IF(application=Spraying_foaming,'Pick-lists &amp; Defaults'!$O84,IF(application=Aerosol_fogging,'Pick-lists &amp; Defaults'!$O110, IF(application=Smearing,'Pick-lists &amp; Defaults'!$O136,IF(application=Fumigation,'Pick-lists &amp; Defaults'!$O162,IF(application=Sprinkling,'Pick-lists &amp; Defaults'!$O188,IF(application=Bait,'Pick-lists &amp; Defaults'!$O214,IF(application=Sprinkling_bait,'Pick-lists &amp; Defaults'!$O240,"??")))))))</f>
        <v>??</v>
      </c>
      <c r="L134" s="197" t="str">
        <f>IF(application=Spraying_foaming,'Pick-lists &amp; Defaults'!$O85,IF(application=Aerosol_fogging,'Pick-lists &amp; Defaults'!$O111, IF(application=Smearing,'Pick-lists &amp; Defaults'!$O137,IF(application=Fumigation,'Pick-lists &amp; Defaults'!$O163,IF(application=Sprinkling,'Pick-lists &amp; Defaults'!$O189,IF(application=Bait,'Pick-lists &amp; Defaults'!$O215,IF(application=Sprinkling_bait,'Pick-lists &amp; Defaults'!$O241,"??")))))))</f>
        <v>??</v>
      </c>
      <c r="M134" s="197" t="str">
        <f>IF(application=Spraying_foaming,'Pick-lists &amp; Defaults'!$O86,IF(application=Aerosol_fogging,'Pick-lists &amp; Defaults'!$O112, IF(application=Smearing,'Pick-lists &amp; Defaults'!$O138,IF(application=Fumigation,'Pick-lists &amp; Defaults'!$O164,IF(application=Sprinkling,'Pick-lists &amp; Defaults'!$O190,IF(application=Bait,'Pick-lists &amp; Defaults'!$O216,IF(application=Sprinkling_bait,'Pick-lists &amp; Defaults'!$O242,"??")))))))</f>
        <v>??</v>
      </c>
      <c r="N134" s="197" t="str">
        <f>IF(application=Spraying_foaming,'Pick-lists &amp; Defaults'!$O87,IF(application=Aerosol_fogging,'Pick-lists &amp; Defaults'!$O113, IF(application=Smearing,'Pick-lists &amp; Defaults'!$O139,IF(application=Fumigation,'Pick-lists &amp; Defaults'!$O165,IF(application=Sprinkling,'Pick-lists &amp; Defaults'!$O191,IF(application=Bait,'Pick-lists &amp; Defaults'!$O217,IF(application=Sprinkling_bait,'Pick-lists &amp; Defaults'!$O243,"??")))))))</f>
        <v>??</v>
      </c>
      <c r="O134" s="197" t="str">
        <f>IF(application=Spraying_foaming,'Pick-lists &amp; Defaults'!$O88,IF(application=Aerosol_fogging,'Pick-lists &amp; Defaults'!$O114, IF(application=Smearing,'Pick-lists &amp; Defaults'!$O140,IF(application=Fumigation,'Pick-lists &amp; Defaults'!$O166,IF(application=Sprinkling,'Pick-lists &amp; Defaults'!$O192,IF(application=Bait,'Pick-lists &amp; Defaults'!$O218,IF(application=Sprinkling_bait,'Pick-lists &amp; Defaults'!$O244,"??")))))))</f>
        <v>??</v>
      </c>
      <c r="P134" s="197" t="str">
        <f>IF(application=Spraying_foaming,'Pick-lists &amp; Defaults'!$O89,IF(application=Aerosol_fogging,'Pick-lists &amp; Defaults'!$O115, IF(application=Smearing,'Pick-lists &amp; Defaults'!$O141,IF(application=Fumigation,'Pick-lists &amp; Defaults'!$O167,IF(application=Sprinkling,'Pick-lists &amp; Defaults'!$O193,IF(application=Bait,'Pick-lists &amp; Defaults'!$O219,IF(application=Sprinkling_bait,'Pick-lists &amp; Defaults'!$O245,"??")))))))</f>
        <v>??</v>
      </c>
      <c r="Q134" s="197" t="str">
        <f>IF(application=Spraying_foaming,'Pick-lists &amp; Defaults'!$O90,IF(application=Aerosol_fogging,'Pick-lists &amp; Defaults'!$O116, IF(application=Smearing,'Pick-lists &amp; Defaults'!$O142,IF(application=Fumigation,'Pick-lists &amp; Defaults'!$O168,IF(application=Sprinkling,'Pick-lists &amp; Defaults'!$O194,IF(application=Bait,'Pick-lists &amp; Defaults'!$O220,IF(application=Sprinkling_bait,'Pick-lists &amp; Defaults'!$O246,"??")))))))</f>
        <v>??</v>
      </c>
      <c r="R134" s="197" t="str">
        <f>IF(application=Spraying_foaming,'Pick-lists &amp; Defaults'!$O91,IF(application=Aerosol_fogging,'Pick-lists &amp; Defaults'!$O117, IF(application=Smearing,'Pick-lists &amp; Defaults'!$O143,IF(application=Fumigation,'Pick-lists &amp; Defaults'!$O169,IF(application=Sprinkling,'Pick-lists &amp; Defaults'!$O195,IF(application=Bait,'Pick-lists &amp; Defaults'!$O221,IF(application=Sprinkling_bait,'Pick-lists &amp; Defaults'!$O247,"??")))))))</f>
        <v>??</v>
      </c>
      <c r="S134" s="197" t="str">
        <f>IF(application=Spraying_foaming,'Pick-lists &amp; Defaults'!$O92,IF(application=Aerosol_fogging,'Pick-lists &amp; Defaults'!$O118, IF(application=Smearing,'Pick-lists &amp; Defaults'!$O144,IF(application=Fumigation,'Pick-lists &amp; Defaults'!$O170,IF(application=Sprinkling,'Pick-lists &amp; Defaults'!$O196,IF(application=Bait,'Pick-lists &amp; Defaults'!$O222,IF(application=Sprinkling_bait,'Pick-lists &amp; Defaults'!$O248,"??")))))))</f>
        <v>??</v>
      </c>
      <c r="T134" s="197" t="str">
        <f>IF(application=Spraying_foaming,'Pick-lists &amp; Defaults'!$O93,IF(application=Aerosol_fogging,'Pick-lists &amp; Defaults'!$O119, IF(application=Smearing,'Pick-lists &amp; Defaults'!$O145,IF(application=Fumigation,'Pick-lists &amp; Defaults'!$O171,IF(application=Sprinkling,'Pick-lists &amp; Defaults'!$O197,IF(application=Bait,'Pick-lists &amp; Defaults'!$O223,IF(application=Sprinkling_bait,'Pick-lists &amp; Defaults'!$O249,"??")))))))</f>
        <v>??</v>
      </c>
      <c r="U134" s="197" t="str">
        <f>IF(application=Spraying_foaming,'Pick-lists &amp; Defaults'!$O94,IF(application=Aerosol_fogging,'Pick-lists &amp; Defaults'!$O120, IF(application=Smearing,'Pick-lists &amp; Defaults'!$O146,IF(application=Fumigation,'Pick-lists &amp; Defaults'!$O172,IF(application=Sprinkling,'Pick-lists &amp; Defaults'!$O198,IF(application=Bait,'Pick-lists &amp; Defaults'!$O224,IF(application=Sprinkling_bait,'Pick-lists &amp; Defaults'!$O250,"??")))))))</f>
        <v>??</v>
      </c>
      <c r="V134" s="197" t="str">
        <f>IF(application=Spraying_foaming,'Pick-lists &amp; Defaults'!$O95,IF(application=Aerosol_fogging,'Pick-lists &amp; Defaults'!$O121, IF(application=Smearing,'Pick-lists &amp; Defaults'!$O147,IF(application=Fumigation,'Pick-lists &amp; Defaults'!$O173,IF(application=Sprinkling,'Pick-lists &amp; Defaults'!$O199,IF(application=Bait,'Pick-lists &amp; Defaults'!$O225,IF(application=Sprinkling_bait,'Pick-lists &amp; Defaults'!$O251,"??")))))))</f>
        <v>??</v>
      </c>
      <c r="W134" s="197" t="str">
        <f>IF(application=Spraying_foaming,'Pick-lists &amp; Defaults'!$O96,IF(application=Aerosol_fogging,'Pick-lists &amp; Defaults'!$O122, IF(application=Smearing,'Pick-lists &amp; Defaults'!$O148,IF(application=Fumigation,'Pick-lists &amp; Defaults'!$O174,IF(application=Sprinkling,'Pick-lists &amp; Defaults'!$O200,IF(application=Bait,'Pick-lists &amp; Defaults'!$O226,IF(application=Sprinkling_bait,'Pick-lists &amp; Defaults'!$O252,"??")))))))</f>
        <v>??</v>
      </c>
      <c r="X134" s="197" t="str">
        <f>IF(application=Spraying_foaming,'Pick-lists &amp; Defaults'!$O97,IF(application=Aerosol_fogging,'Pick-lists &amp; Defaults'!$O123, IF(application=Smearing,'Pick-lists &amp; Defaults'!$O149,IF(application=Fumigation,'Pick-lists &amp; Defaults'!$O175,IF(application=Sprinkling,'Pick-lists &amp; Defaults'!$O201,IF(application=Bait,'Pick-lists &amp; Defaults'!$O227,IF(application=Sprinkling_bait,'Pick-lists &amp; Defaults'!$O253,"??")))))))</f>
        <v>??</v>
      </c>
      <c r="Y134" s="197" t="str">
        <f>IF(application=Spraying_foaming,'Pick-lists &amp; Defaults'!$O98,IF(application=Aerosol_fogging,'Pick-lists &amp; Defaults'!$O124, IF(application=Smearing,'Pick-lists &amp; Defaults'!$O150,IF(application=Fumigation,'Pick-lists &amp; Defaults'!$O176,IF(application=Sprinkling,'Pick-lists &amp; Defaults'!$O202,IF(application=Bait,'Pick-lists &amp; Defaults'!$O228,IF(application=Sprinkling_bait,'Pick-lists &amp; Defaults'!$O254,"??")))))))</f>
        <v>??</v>
      </c>
      <c r="Z134" s="197" t="str">
        <f>IF(application=Spraying_foaming,'Pick-lists &amp; Defaults'!$O99,IF(application=Aerosol_fogging,'Pick-lists &amp; Defaults'!$O125, IF(application=Smearing,'Pick-lists &amp; Defaults'!$O151,IF(application=Fumigation,'Pick-lists &amp; Defaults'!$O177,IF(application=Sprinkling,'Pick-lists &amp; Defaults'!$O203,IF(application=Bait,'Pick-lists &amp; Defaults'!$O229,IF(application=Sprinkling_bait,'Pick-lists &amp; Defaults'!$O255,"??")))))))</f>
        <v>??</v>
      </c>
      <c r="AA134" s="197" t="str">
        <f>IF(application=Spraying_foaming,'Pick-lists &amp; Defaults'!$O100,IF(application=Aerosol_fogging,'Pick-lists &amp; Defaults'!$O126, IF(application=Smearing,'Pick-lists &amp; Defaults'!$O152,IF(application=Fumigation,'Pick-lists &amp; Defaults'!$O178,IF(application=Sprinkling,'Pick-lists &amp; Defaults'!$O204,IF(application=Bait,'Pick-lists &amp; Defaults'!$O230,IF(application=Sprinkling_bait,'Pick-lists &amp; Defaults'!$O256,"??")))))))</f>
        <v>??</v>
      </c>
      <c r="AB134" s="197" t="str">
        <f>IF(application=Spraying_foaming,'Pick-lists &amp; Defaults'!$O101,IF(application=Aerosol_fogging,'Pick-lists &amp; Defaults'!$O127, IF(application=Smearing,'Pick-lists &amp; Defaults'!$O153,IF(application=Fumigation,'Pick-lists &amp; Defaults'!$O179,IF(application=Sprinkling,'Pick-lists &amp; Defaults'!$O205,IF(application=Bait,'Pick-lists &amp; Defaults'!$O231,IF(application=Sprinkling_bait,'Pick-lists &amp; Defaults'!$O257,"??")))))))</f>
        <v>??</v>
      </c>
      <c r="AC134" s="197" t="str">
        <f>IF(application=Spraying_foaming,'Pick-lists &amp; Defaults'!$O102,IF(application=Aerosol_fogging,'Pick-lists &amp; Defaults'!$O128, IF(application=Smearing,'Pick-lists &amp; Defaults'!$O154,IF(application=Fumigation,'Pick-lists &amp; Defaults'!$O180,IF(application=Sprinkling,'Pick-lists &amp; Defaults'!$O206,IF(application=Bait,'Pick-lists &amp; Defaults'!$O232,IF(application=Sprinkling_bait,'Pick-lists &amp; Defaults'!$O258,"??")))))))</f>
        <v>??</v>
      </c>
      <c r="AD134" s="197" t="str">
        <f>IF(application=Spraying_foaming,'Pick-lists &amp; Defaults'!$O103,IF(application=Aerosol_fogging,'Pick-lists &amp; Defaults'!$O129, IF(application=Smearing,'Pick-lists &amp; Defaults'!$O155,IF(application=Fumigation,'Pick-lists &amp; Defaults'!$O181,IF(application=Sprinkling,'Pick-lists &amp; Defaults'!$O207,IF(application=Bait,'Pick-lists &amp; Defaults'!$O233,IF(application=Sprinkling_bait,'Pick-lists &amp; Defaults'!$O259,"??")))))))</f>
        <v>??</v>
      </c>
    </row>
    <row r="135" spans="1:122" s="73" customFormat="1" ht="15.4">
      <c r="B135" s="107"/>
      <c r="C135" s="107"/>
      <c r="D135" s="133" t="s">
        <v>166</v>
      </c>
      <c r="E135" s="133"/>
      <c r="F135" s="116" t="s">
        <v>385</v>
      </c>
      <c r="G135" s="121" t="s">
        <v>13</v>
      </c>
      <c r="H135" s="124" t="s">
        <v>5</v>
      </c>
      <c r="I135" s="124"/>
      <c r="J135" s="120"/>
      <c r="K135" s="197" t="str">
        <f>IF(application=Spraying_foaming,'Pick-lists &amp; Defaults'!$P84,IF(application=Aerosol_fogging,'Pick-lists &amp; Defaults'!$P110, IF(application=Smearing,'Pick-lists &amp; Defaults'!$P136,IF(application=Fumigation,'Pick-lists &amp; Defaults'!$P162,IF(application=Sprinkling,'Pick-lists &amp; Defaults'!$P188,IF(application=Bait,'Pick-lists &amp; Defaults'!$P214,IF(application=Sprinkling_bait,'Pick-lists &amp; Defaults'!$P240,"??")))))))</f>
        <v>??</v>
      </c>
      <c r="L135" s="197" t="str">
        <f>IF(application=Spraying_foaming,'Pick-lists &amp; Defaults'!$P85,IF(application=Aerosol_fogging,'Pick-lists &amp; Defaults'!$P111, IF(application=Smearing,'Pick-lists &amp; Defaults'!$P137,IF(application=Fumigation,'Pick-lists &amp; Defaults'!$P163,IF(application=Sprinkling,'Pick-lists &amp; Defaults'!$P189,IF(application=Bait,'Pick-lists &amp; Defaults'!$P215,IF(application=Sprinkling_bait,'Pick-lists &amp; Defaults'!$P241,"??")))))))</f>
        <v>??</v>
      </c>
      <c r="M135" s="197" t="str">
        <f>IF(application=Spraying_foaming,'Pick-lists &amp; Defaults'!$P86,IF(application=Aerosol_fogging,'Pick-lists &amp; Defaults'!$P112, IF(application=Smearing,'Pick-lists &amp; Defaults'!$P138,IF(application=Fumigation,'Pick-lists &amp; Defaults'!$P164,IF(application=Sprinkling,'Pick-lists &amp; Defaults'!$P190,IF(application=Bait,'Pick-lists &amp; Defaults'!$P216,IF(application=Sprinkling_bait,'Pick-lists &amp; Defaults'!$P242,"??")))))))</f>
        <v>??</v>
      </c>
      <c r="N135" s="197" t="str">
        <f>IF(application=Spraying_foaming,'Pick-lists &amp; Defaults'!$P87,IF(application=Aerosol_fogging,'Pick-lists &amp; Defaults'!$P113, IF(application=Smearing,'Pick-lists &amp; Defaults'!$P139,IF(application=Fumigation,'Pick-lists &amp; Defaults'!$P165,IF(application=Sprinkling,'Pick-lists &amp; Defaults'!$P191,IF(application=Bait,'Pick-lists &amp; Defaults'!$P217,IF(application=Sprinkling_bait,'Pick-lists &amp; Defaults'!$P243,"??")))))))</f>
        <v>??</v>
      </c>
      <c r="O135" s="197" t="str">
        <f>IF(application=Spraying_foaming,'Pick-lists &amp; Defaults'!$P88,IF(application=Aerosol_fogging,'Pick-lists &amp; Defaults'!$P114, IF(application=Smearing,'Pick-lists &amp; Defaults'!$P140,IF(application=Fumigation,'Pick-lists &amp; Defaults'!$P166,IF(application=Sprinkling,'Pick-lists &amp; Defaults'!$P192,IF(application=Bait,'Pick-lists &amp; Defaults'!$P218,IF(application=Sprinkling_bait,'Pick-lists &amp; Defaults'!$P244,"??")))))))</f>
        <v>??</v>
      </c>
      <c r="P135" s="197" t="str">
        <f>IF(application=Spraying_foaming,'Pick-lists &amp; Defaults'!$P89,IF(application=Aerosol_fogging,'Pick-lists &amp; Defaults'!$P115, IF(application=Smearing,'Pick-lists &amp; Defaults'!$P141,IF(application=Fumigation,'Pick-lists &amp; Defaults'!$P167,IF(application=Sprinkling,'Pick-lists &amp; Defaults'!$P193,IF(application=Bait,'Pick-lists &amp; Defaults'!$P219,IF(application=Sprinkling_bait,'Pick-lists &amp; Defaults'!$P245,"??")))))))</f>
        <v>??</v>
      </c>
      <c r="Q135" s="197" t="str">
        <f>IF(application=Spraying_foaming,'Pick-lists &amp; Defaults'!$P90,IF(application=Aerosol_fogging,'Pick-lists &amp; Defaults'!$P116, IF(application=Smearing,'Pick-lists &amp; Defaults'!$P142,IF(application=Fumigation,'Pick-lists &amp; Defaults'!$P168,IF(application=Sprinkling,'Pick-lists &amp; Defaults'!$P194,IF(application=Bait,'Pick-lists &amp; Defaults'!$P220,IF(application=Sprinkling_bait,'Pick-lists &amp; Defaults'!$P246,"??")))))))</f>
        <v>??</v>
      </c>
      <c r="R135" s="197" t="str">
        <f>IF(application=Spraying_foaming,'Pick-lists &amp; Defaults'!$P91,IF(application=Aerosol_fogging,'Pick-lists &amp; Defaults'!$P117, IF(application=Smearing,'Pick-lists &amp; Defaults'!$P143,IF(application=Fumigation,'Pick-lists &amp; Defaults'!$P169,IF(application=Sprinkling,'Pick-lists &amp; Defaults'!$P195,IF(application=Bait,'Pick-lists &amp; Defaults'!$P221,IF(application=Sprinkling_bait,'Pick-lists &amp; Defaults'!$P247,"??")))))))</f>
        <v>??</v>
      </c>
      <c r="S135" s="197" t="str">
        <f>IF(application=Spraying_foaming,'Pick-lists &amp; Defaults'!$P92,IF(application=Aerosol_fogging,'Pick-lists &amp; Defaults'!$P118, IF(application=Smearing,'Pick-lists &amp; Defaults'!$P144,IF(application=Fumigation,'Pick-lists &amp; Defaults'!$P170,IF(application=Sprinkling,'Pick-lists &amp; Defaults'!$P196,IF(application=Bait,'Pick-lists &amp; Defaults'!$P222,IF(application=Sprinkling_bait,'Pick-lists &amp; Defaults'!$P248,"??")))))))</f>
        <v>??</v>
      </c>
      <c r="T135" s="197" t="str">
        <f>IF(application=Spraying_foaming,'Pick-lists &amp; Defaults'!$P93,IF(application=Aerosol_fogging,'Pick-lists &amp; Defaults'!$P119, IF(application=Smearing,'Pick-lists &amp; Defaults'!$P145,IF(application=Fumigation,'Pick-lists &amp; Defaults'!$P171,IF(application=Sprinkling,'Pick-lists &amp; Defaults'!$P197,IF(application=Bait,'Pick-lists &amp; Defaults'!$P223,IF(application=Sprinkling_bait,'Pick-lists &amp; Defaults'!$P249,"??")))))))</f>
        <v>??</v>
      </c>
      <c r="U135" s="197" t="str">
        <f>IF(application=Spraying_foaming,'Pick-lists &amp; Defaults'!$P94,IF(application=Aerosol_fogging,'Pick-lists &amp; Defaults'!$P120, IF(application=Smearing,'Pick-lists &amp; Defaults'!$P146,IF(application=Fumigation,'Pick-lists &amp; Defaults'!$P172,IF(application=Sprinkling,'Pick-lists &amp; Defaults'!$P198,IF(application=Bait,'Pick-lists &amp; Defaults'!$P224,IF(application=Sprinkling_bait,'Pick-lists &amp; Defaults'!$P250,"??")))))))</f>
        <v>??</v>
      </c>
      <c r="V135" s="197" t="str">
        <f>IF(application=Spraying_foaming,'Pick-lists &amp; Defaults'!$P95,IF(application=Aerosol_fogging,'Pick-lists &amp; Defaults'!$P121, IF(application=Smearing,'Pick-lists &amp; Defaults'!$P147,IF(application=Fumigation,'Pick-lists &amp; Defaults'!$P173,IF(application=Sprinkling,'Pick-lists &amp; Defaults'!$P199,IF(application=Bait,'Pick-lists &amp; Defaults'!$P225,IF(application=Sprinkling_bait,'Pick-lists &amp; Defaults'!$P251,"??")))))))</f>
        <v>??</v>
      </c>
      <c r="W135" s="197" t="str">
        <f>IF(application=Spraying_foaming,'Pick-lists &amp; Defaults'!$P96,IF(application=Aerosol_fogging,'Pick-lists &amp; Defaults'!$P122, IF(application=Smearing,'Pick-lists &amp; Defaults'!$P148,IF(application=Fumigation,'Pick-lists &amp; Defaults'!$P174,IF(application=Sprinkling,'Pick-lists &amp; Defaults'!$P200,IF(application=Bait,'Pick-lists &amp; Defaults'!$P226,IF(application=Sprinkling_bait,'Pick-lists &amp; Defaults'!$P252,"??")))))))</f>
        <v>??</v>
      </c>
      <c r="X135" s="197" t="str">
        <f>IF(application=Spraying_foaming,'Pick-lists &amp; Defaults'!$P97,IF(application=Aerosol_fogging,'Pick-lists &amp; Defaults'!$P123, IF(application=Smearing,'Pick-lists &amp; Defaults'!$P149,IF(application=Fumigation,'Pick-lists &amp; Defaults'!$P175,IF(application=Sprinkling,'Pick-lists &amp; Defaults'!$P201,IF(application=Bait,'Pick-lists &amp; Defaults'!$P227,IF(application=Sprinkling_bait,'Pick-lists &amp; Defaults'!$P253,"??")))))))</f>
        <v>??</v>
      </c>
      <c r="Y135" s="197" t="str">
        <f>IF(application=Spraying_foaming,'Pick-lists &amp; Defaults'!$P98,IF(application=Aerosol_fogging,'Pick-lists &amp; Defaults'!$P124, IF(application=Smearing,'Pick-lists &amp; Defaults'!$P150,IF(application=Fumigation,'Pick-lists &amp; Defaults'!$P176,IF(application=Sprinkling,'Pick-lists &amp; Defaults'!$P202,IF(application=Bait,'Pick-lists &amp; Defaults'!$P228,IF(application=Sprinkling_bait,'Pick-lists &amp; Defaults'!$P254,"??")))))))</f>
        <v>??</v>
      </c>
      <c r="Z135" s="197" t="str">
        <f>IF(application=Spraying_foaming,'Pick-lists &amp; Defaults'!$P99,IF(application=Aerosol_fogging,'Pick-lists &amp; Defaults'!$P125, IF(application=Smearing,'Pick-lists &amp; Defaults'!$P151,IF(application=Fumigation,'Pick-lists &amp; Defaults'!$P177,IF(application=Sprinkling,'Pick-lists &amp; Defaults'!$P203,IF(application=Bait,'Pick-lists &amp; Defaults'!$P229,IF(application=Sprinkling_bait,'Pick-lists &amp; Defaults'!$P255,"??")))))))</f>
        <v>??</v>
      </c>
      <c r="AA135" s="197" t="str">
        <f>IF(application=Spraying_foaming,'Pick-lists &amp; Defaults'!$P100,IF(application=Aerosol_fogging,'Pick-lists &amp; Defaults'!$P126, IF(application=Smearing,'Pick-lists &amp; Defaults'!$P152,IF(application=Fumigation,'Pick-lists &amp; Defaults'!$P178,IF(application=Sprinkling,'Pick-lists &amp; Defaults'!$P204,IF(application=Bait,'Pick-lists &amp; Defaults'!$P230,IF(application=Sprinkling_bait,'Pick-lists &amp; Defaults'!$P256,"??")))))))</f>
        <v>??</v>
      </c>
      <c r="AB135" s="197" t="str">
        <f>IF(application=Spraying_foaming,'Pick-lists &amp; Defaults'!$P101,IF(application=Aerosol_fogging,'Pick-lists &amp; Defaults'!$P127, IF(application=Smearing,'Pick-lists &amp; Defaults'!$P153,IF(application=Fumigation,'Pick-lists &amp; Defaults'!$P179,IF(application=Sprinkling,'Pick-lists &amp; Defaults'!$P205,IF(application=Bait,'Pick-lists &amp; Defaults'!$P231,IF(application=Sprinkling_bait,'Pick-lists &amp; Defaults'!$P257,"??")))))))</f>
        <v>??</v>
      </c>
      <c r="AC135" s="197" t="str">
        <f>IF(application=Spraying_foaming,'Pick-lists &amp; Defaults'!$P102,IF(application=Aerosol_fogging,'Pick-lists &amp; Defaults'!$P128, IF(application=Smearing,'Pick-lists &amp; Defaults'!$P154,IF(application=Fumigation,'Pick-lists &amp; Defaults'!$P180,IF(application=Sprinkling,'Pick-lists &amp; Defaults'!$P206,IF(application=Bait,'Pick-lists &amp; Defaults'!$P232,IF(application=Sprinkling_bait,'Pick-lists &amp; Defaults'!$P258,"??")))))))</f>
        <v>??</v>
      </c>
      <c r="AD135" s="197" t="str">
        <f>IF(application=Spraying_foaming,'Pick-lists &amp; Defaults'!$P103,IF(application=Aerosol_fogging,'Pick-lists &amp; Defaults'!$P129, IF(application=Smearing,'Pick-lists &amp; Defaults'!$P155,IF(application=Fumigation,'Pick-lists &amp; Defaults'!$P181,IF(application=Sprinkling,'Pick-lists &amp; Defaults'!$P207,IF(application=Bait,'Pick-lists &amp; Defaults'!$P233,IF(application=Sprinkling_bait,'Pick-lists &amp; Defaults'!$P259,"??")))))))</f>
        <v>??</v>
      </c>
    </row>
    <row r="136" spans="1:122" ht="15.4">
      <c r="B136" s="107"/>
      <c r="C136" s="107"/>
      <c r="D136" s="107" t="s">
        <v>167</v>
      </c>
      <c r="E136" s="107"/>
      <c r="F136" s="116" t="s">
        <v>385</v>
      </c>
      <c r="G136" s="115" t="s">
        <v>13</v>
      </c>
      <c r="H136" s="124" t="s">
        <v>5</v>
      </c>
      <c r="I136" s="124"/>
      <c r="J136" s="107"/>
      <c r="K136" s="197" t="str">
        <f>IF(application=Spraying_foaming,'Pick-lists &amp; Defaults'!$Q84,IF(application=Aerosol_fogging,'Pick-lists &amp; Defaults'!$Q110, IF(application=Smearing,'Pick-lists &amp; Defaults'!$Q136,IF(application=Fumigation,'Pick-lists &amp; Defaults'!$Q162,IF(application=Sprinkling,'Pick-lists &amp; Defaults'!$Q188,IF(application=Bait,'Pick-lists &amp; Defaults'!$Q214,IF(application=Sprinkling_bait,'Pick-lists &amp; Defaults'!$Q240,"??")))))))</f>
        <v>??</v>
      </c>
      <c r="L136" s="197" t="str">
        <f>IF(application=Spraying_foaming,'Pick-lists &amp; Defaults'!$Q85,IF(application=Aerosol_fogging,'Pick-lists &amp; Defaults'!$Q111, IF(application=Smearing,'Pick-lists &amp; Defaults'!$Q137,IF(application=Fumigation,'Pick-lists &amp; Defaults'!$Q163,IF(application=Sprinkling,'Pick-lists &amp; Defaults'!$Q189,IF(application=Bait,'Pick-lists &amp; Defaults'!$Q215,IF(application=Sprinkling_bait,'Pick-lists &amp; Defaults'!$Q241,"??")))))))</f>
        <v>??</v>
      </c>
      <c r="M136" s="197" t="str">
        <f>IF(application=Spraying_foaming,'Pick-lists &amp; Defaults'!$Q86,IF(application=Aerosol_fogging,'Pick-lists &amp; Defaults'!$Q112, IF(application=Smearing,'Pick-lists &amp; Defaults'!$Q138,IF(application=Fumigation,'Pick-lists &amp; Defaults'!$Q164,IF(application=Sprinkling,'Pick-lists &amp; Defaults'!$Q190,IF(application=Bait,'Pick-lists &amp; Defaults'!$Q216,IF(application=Sprinkling_bait,'Pick-lists &amp; Defaults'!$Q242,"??")))))))</f>
        <v>??</v>
      </c>
      <c r="N136" s="197" t="str">
        <f>IF(application=Spraying_foaming,'Pick-lists &amp; Defaults'!$Q87,IF(application=Aerosol_fogging,'Pick-lists &amp; Defaults'!$Q113, IF(application=Smearing,'Pick-lists &amp; Defaults'!$Q139,IF(application=Fumigation,'Pick-lists &amp; Defaults'!$Q165,IF(application=Sprinkling,'Pick-lists &amp; Defaults'!$Q191,IF(application=Bait,'Pick-lists &amp; Defaults'!$Q217,IF(application=Sprinkling_bait,'Pick-lists &amp; Defaults'!$Q243,"??")))))))</f>
        <v>??</v>
      </c>
      <c r="O136" s="197" t="str">
        <f>IF(application=Spraying_foaming,'Pick-lists &amp; Defaults'!$Q88,IF(application=Aerosol_fogging,'Pick-lists &amp; Defaults'!$Q114, IF(application=Smearing,'Pick-lists &amp; Defaults'!$Q140,IF(application=Fumigation,'Pick-lists &amp; Defaults'!$Q166,IF(application=Sprinkling,'Pick-lists &amp; Defaults'!$Q192,IF(application=Bait,'Pick-lists &amp; Defaults'!$Q218,IF(application=Sprinkling_bait,'Pick-lists &amp; Defaults'!$Q244,"??")))))))</f>
        <v>??</v>
      </c>
      <c r="P136" s="197" t="str">
        <f>IF(application=Spraying_foaming,'Pick-lists &amp; Defaults'!$Q89,IF(application=Aerosol_fogging,'Pick-lists &amp; Defaults'!$Q115, IF(application=Smearing,'Pick-lists &amp; Defaults'!$Q141,IF(application=Fumigation,'Pick-lists &amp; Defaults'!$Q167,IF(application=Sprinkling,'Pick-lists &amp; Defaults'!$Q193,IF(application=Bait,'Pick-lists &amp; Defaults'!$Q219,IF(application=Sprinkling_bait,'Pick-lists &amp; Defaults'!$Q245,"??")))))))</f>
        <v>??</v>
      </c>
      <c r="Q136" s="197" t="str">
        <f>IF(application=Spraying_foaming,'Pick-lists &amp; Defaults'!$Q90,IF(application=Aerosol_fogging,'Pick-lists &amp; Defaults'!$Q116, IF(application=Smearing,'Pick-lists &amp; Defaults'!$Q142,IF(application=Fumigation,'Pick-lists &amp; Defaults'!$Q168,IF(application=Sprinkling,'Pick-lists &amp; Defaults'!$Q194,IF(application=Bait,'Pick-lists &amp; Defaults'!$Q220,IF(application=Sprinkling_bait,'Pick-lists &amp; Defaults'!$Q246,"??")))))))</f>
        <v>??</v>
      </c>
      <c r="R136" s="197" t="str">
        <f>IF(application=Spraying_foaming,'Pick-lists &amp; Defaults'!$Q91,IF(application=Aerosol_fogging,'Pick-lists &amp; Defaults'!$Q117, IF(application=Smearing,'Pick-lists &amp; Defaults'!$Q143,IF(application=Fumigation,'Pick-lists &amp; Defaults'!$Q169,IF(application=Sprinkling,'Pick-lists &amp; Defaults'!$Q195,IF(application=Bait,'Pick-lists &amp; Defaults'!$Q221,IF(application=Sprinkling_bait,'Pick-lists &amp; Defaults'!$Q247,"??")))))))</f>
        <v>??</v>
      </c>
      <c r="S136" s="197" t="str">
        <f>IF(application=Spraying_foaming,'Pick-lists &amp; Defaults'!$Q92,IF(application=Aerosol_fogging,'Pick-lists &amp; Defaults'!$Q118, IF(application=Smearing,'Pick-lists &amp; Defaults'!$Q144,IF(application=Fumigation,'Pick-lists &amp; Defaults'!$Q170,IF(application=Sprinkling,'Pick-lists &amp; Defaults'!$Q196,IF(application=Bait,'Pick-lists &amp; Defaults'!$Q222,IF(application=Sprinkling_bait,'Pick-lists &amp; Defaults'!$Q248,"??")))))))</f>
        <v>??</v>
      </c>
      <c r="T136" s="197" t="str">
        <f>IF(application=Spraying_foaming,'Pick-lists &amp; Defaults'!$Q93,IF(application=Aerosol_fogging,'Pick-lists &amp; Defaults'!$Q119, IF(application=Smearing,'Pick-lists &amp; Defaults'!$Q145,IF(application=Fumigation,'Pick-lists &amp; Defaults'!$Q171,IF(application=Sprinkling,'Pick-lists &amp; Defaults'!$Q197,IF(application=Bait,'Pick-lists &amp; Defaults'!$Q223,IF(application=Sprinkling_bait,'Pick-lists &amp; Defaults'!$Q249,"??")))))))</f>
        <v>??</v>
      </c>
      <c r="U136" s="197" t="str">
        <f>IF(application=Spraying_foaming,'Pick-lists &amp; Defaults'!$Q94,IF(application=Aerosol_fogging,'Pick-lists &amp; Defaults'!$Q120, IF(application=Smearing,'Pick-lists &amp; Defaults'!$Q146,IF(application=Fumigation,'Pick-lists &amp; Defaults'!$Q172,IF(application=Sprinkling,'Pick-lists &amp; Defaults'!$Q198,IF(application=Bait,'Pick-lists &amp; Defaults'!$Q224,IF(application=Sprinkling_bait,'Pick-lists &amp; Defaults'!$Q250,"??")))))))</f>
        <v>??</v>
      </c>
      <c r="V136" s="197" t="str">
        <f>IF(application=Spraying_foaming,'Pick-lists &amp; Defaults'!$Q95,IF(application=Aerosol_fogging,'Pick-lists &amp; Defaults'!$Q121, IF(application=Smearing,'Pick-lists &amp; Defaults'!$Q147,IF(application=Fumigation,'Pick-lists &amp; Defaults'!$Q173,IF(application=Sprinkling,'Pick-lists &amp; Defaults'!$Q199,IF(application=Bait,'Pick-lists &amp; Defaults'!$Q225,IF(application=Sprinkling_bait,'Pick-lists &amp; Defaults'!$Q251,"??")))))))</f>
        <v>??</v>
      </c>
      <c r="W136" s="197" t="str">
        <f>IF(application=Spraying_foaming,'Pick-lists &amp; Defaults'!$Q96,IF(application=Aerosol_fogging,'Pick-lists &amp; Defaults'!$Q122, IF(application=Smearing,'Pick-lists &amp; Defaults'!$Q148,IF(application=Fumigation,'Pick-lists &amp; Defaults'!$Q174,IF(application=Sprinkling,'Pick-lists &amp; Defaults'!$Q200,IF(application=Bait,'Pick-lists &amp; Defaults'!$Q226,IF(application=Sprinkling_bait,'Pick-lists &amp; Defaults'!$Q252,"??")))))))</f>
        <v>??</v>
      </c>
      <c r="X136" s="197" t="str">
        <f>IF(application=Spraying_foaming,'Pick-lists &amp; Defaults'!$Q97,IF(application=Aerosol_fogging,'Pick-lists &amp; Defaults'!$Q123, IF(application=Smearing,'Pick-lists &amp; Defaults'!$Q149,IF(application=Fumigation,'Pick-lists &amp; Defaults'!$Q175,IF(application=Sprinkling,'Pick-lists &amp; Defaults'!$Q201,IF(application=Bait,'Pick-lists &amp; Defaults'!$Q227,IF(application=Sprinkling_bait,'Pick-lists &amp; Defaults'!$Q253,"??")))))))</f>
        <v>??</v>
      </c>
      <c r="Y136" s="197" t="str">
        <f>IF(application=Spraying_foaming,'Pick-lists &amp; Defaults'!$Q98,IF(application=Aerosol_fogging,'Pick-lists &amp; Defaults'!$Q124, IF(application=Smearing,'Pick-lists &amp; Defaults'!$Q150,IF(application=Fumigation,'Pick-lists &amp; Defaults'!$Q176,IF(application=Sprinkling,'Pick-lists &amp; Defaults'!$Q202,IF(application=Bait,'Pick-lists &amp; Defaults'!$Q228,IF(application=Sprinkling_bait,'Pick-lists &amp; Defaults'!$Q254,"??")))))))</f>
        <v>??</v>
      </c>
      <c r="Z136" s="197" t="str">
        <f>IF(application=Spraying_foaming,'Pick-lists &amp; Defaults'!$Q99,IF(application=Aerosol_fogging,'Pick-lists &amp; Defaults'!$Q125, IF(application=Smearing,'Pick-lists &amp; Defaults'!$Q151,IF(application=Fumigation,'Pick-lists &amp; Defaults'!$Q177,IF(application=Sprinkling,'Pick-lists &amp; Defaults'!$Q203,IF(application=Bait,'Pick-lists &amp; Defaults'!$Q229,IF(application=Sprinkling_bait,'Pick-lists &amp; Defaults'!$Q255,"??")))))))</f>
        <v>??</v>
      </c>
      <c r="AA136" s="197" t="str">
        <f>IF(application=Spraying_foaming,'Pick-lists &amp; Defaults'!$Q100,IF(application=Aerosol_fogging,'Pick-lists &amp; Defaults'!$Q126, IF(application=Smearing,'Pick-lists &amp; Defaults'!$Q152,IF(application=Fumigation,'Pick-lists &amp; Defaults'!$Q178,IF(application=Sprinkling,'Pick-lists &amp; Defaults'!$Q204,IF(application=Bait,'Pick-lists &amp; Defaults'!$Q230,IF(application=Sprinkling_bait,'Pick-lists &amp; Defaults'!$Q256,"??")))))))</f>
        <v>??</v>
      </c>
      <c r="AB136" s="197" t="str">
        <f>IF(application=Spraying_foaming,'Pick-lists &amp; Defaults'!$Q101,IF(application=Aerosol_fogging,'Pick-lists &amp; Defaults'!$Q127, IF(application=Smearing,'Pick-lists &amp; Defaults'!$Q153,IF(application=Fumigation,'Pick-lists &amp; Defaults'!$Q179,IF(application=Sprinkling,'Pick-lists &amp; Defaults'!$Q205,IF(application=Bait,'Pick-lists &amp; Defaults'!$Q231,IF(application=Sprinkling_bait,'Pick-lists &amp; Defaults'!$Q257,"??")))))))</f>
        <v>??</v>
      </c>
      <c r="AC136" s="197" t="str">
        <f>IF(application=Spraying_foaming,'Pick-lists &amp; Defaults'!$Q102,IF(application=Aerosol_fogging,'Pick-lists &amp; Defaults'!$Q128, IF(application=Smearing,'Pick-lists &amp; Defaults'!$Q154,IF(application=Fumigation,'Pick-lists &amp; Defaults'!$Q180,IF(application=Sprinkling,'Pick-lists &amp; Defaults'!$Q206,IF(application=Bait,'Pick-lists &amp; Defaults'!$Q232,IF(application=Sprinkling_bait,'Pick-lists &amp; Defaults'!$Q258,"??")))))))</f>
        <v>??</v>
      </c>
      <c r="AD136" s="197" t="str">
        <f>IF(application=Spraying_foaming,'Pick-lists &amp; Defaults'!$Q103,IF(application=Aerosol_fogging,'Pick-lists &amp; Defaults'!$Q129, IF(application=Smearing,'Pick-lists &amp; Defaults'!$Q155,IF(application=Fumigation,'Pick-lists &amp; Defaults'!$Q181,IF(application=Sprinkling,'Pick-lists &amp; Defaults'!$Q207,IF(application=Bait,'Pick-lists &amp; Defaults'!$Q233,IF(application=Sprinkling_bait,'Pick-lists &amp; Defaults'!$Q259,"??")))))))</f>
        <v>??</v>
      </c>
    </row>
    <row r="137" spans="1:122" s="73" customFormat="1" ht="15.4">
      <c r="B137" s="107"/>
      <c r="C137" s="107"/>
      <c r="D137" s="117" t="s">
        <v>373</v>
      </c>
      <c r="E137" s="132"/>
      <c r="F137" s="116" t="s">
        <v>385</v>
      </c>
      <c r="G137" s="115" t="s">
        <v>13</v>
      </c>
      <c r="H137" s="124" t="s">
        <v>5</v>
      </c>
      <c r="I137" s="120"/>
      <c r="J137" s="120"/>
      <c r="K137" s="197" t="str">
        <f>IF(application=Spraying_foaming,'Pick-lists &amp; Defaults'!$R84,IF(application=Aerosol_fogging,'Pick-lists &amp; Defaults'!$R110, IF(application=Smearing,'Pick-lists &amp; Defaults'!$R136,IF(application=Fumigation,'Pick-lists &amp; Defaults'!$R162,IF(application=Sprinkling,'Pick-lists &amp; Defaults'!$R188,IF(application=Bait,'Pick-lists &amp; Defaults'!$R214,IF(application=Sprinkling_bait,'Pick-lists &amp; Defaults'!$R240,"??")))))))</f>
        <v>??</v>
      </c>
      <c r="L137" s="197" t="str">
        <f>IF(application=Spraying_foaming,'Pick-lists &amp; Defaults'!$R85,IF(application=Aerosol_fogging,'Pick-lists &amp; Defaults'!$R111, IF(application=Smearing,'Pick-lists &amp; Defaults'!$R137,IF(application=Fumigation,'Pick-lists &amp; Defaults'!$R163,IF(application=Sprinkling,'Pick-lists &amp; Defaults'!$R189,IF(application=Bait,'Pick-lists &amp; Defaults'!$R215,IF(application=Sprinkling_bait,'Pick-lists &amp; Defaults'!$R241,"??")))))))</f>
        <v>??</v>
      </c>
      <c r="M137" s="197" t="str">
        <f>IF(application=Spraying_foaming,'Pick-lists &amp; Defaults'!$R86,IF(application=Aerosol_fogging,'Pick-lists &amp; Defaults'!$R112, IF(application=Smearing,'Pick-lists &amp; Defaults'!$R138,IF(application=Fumigation,'Pick-lists &amp; Defaults'!$R164,IF(application=Sprinkling,'Pick-lists &amp; Defaults'!$R190,IF(application=Bait,'Pick-lists &amp; Defaults'!$R216,IF(application=Sprinkling_bait,'Pick-lists &amp; Defaults'!$R242,"??")))))))</f>
        <v>??</v>
      </c>
      <c r="N137" s="197" t="str">
        <f>IF(application=Spraying_foaming,'Pick-lists &amp; Defaults'!$R87,IF(application=Aerosol_fogging,'Pick-lists &amp; Defaults'!$R113, IF(application=Smearing,'Pick-lists &amp; Defaults'!$R139,IF(application=Fumigation,'Pick-lists &amp; Defaults'!$R165,IF(application=Sprinkling,'Pick-lists &amp; Defaults'!$R191,IF(application=Bait,'Pick-lists &amp; Defaults'!$R217,IF(application=Sprinkling_bait,'Pick-lists &amp; Defaults'!$R243,"??")))))))</f>
        <v>??</v>
      </c>
      <c r="O137" s="197" t="str">
        <f>IF(application=Spraying_foaming,'Pick-lists &amp; Defaults'!$R88,IF(application=Aerosol_fogging,'Pick-lists &amp; Defaults'!$R114, IF(application=Smearing,'Pick-lists &amp; Defaults'!$R140,IF(application=Fumigation,'Pick-lists &amp; Defaults'!$R166,IF(application=Sprinkling,'Pick-lists &amp; Defaults'!$R192,IF(application=Bait,'Pick-lists &amp; Defaults'!$R218,IF(application=Sprinkling_bait,'Pick-lists &amp; Defaults'!$R244,"??")))))))</f>
        <v>??</v>
      </c>
      <c r="P137" s="197" t="str">
        <f>IF(application=Spraying_foaming,'Pick-lists &amp; Defaults'!$R89,IF(application=Aerosol_fogging,'Pick-lists &amp; Defaults'!$R115, IF(application=Smearing,'Pick-lists &amp; Defaults'!$R141,IF(application=Fumigation,'Pick-lists &amp; Defaults'!$R167,IF(application=Sprinkling,'Pick-lists &amp; Defaults'!$R193,IF(application=Bait,'Pick-lists &amp; Defaults'!$R219,IF(application=Sprinkling_bait,'Pick-lists &amp; Defaults'!$R245,"??")))))))</f>
        <v>??</v>
      </c>
      <c r="Q137" s="197" t="str">
        <f>IF(application=Spraying_foaming,'Pick-lists &amp; Defaults'!$R90,IF(application=Aerosol_fogging,'Pick-lists &amp; Defaults'!$R116, IF(application=Smearing,'Pick-lists &amp; Defaults'!$R142,IF(application=Fumigation,'Pick-lists &amp; Defaults'!$R168,IF(application=Sprinkling,'Pick-lists &amp; Defaults'!$R194,IF(application=Bait,'Pick-lists &amp; Defaults'!$R220,IF(application=Sprinkling_bait,'Pick-lists &amp; Defaults'!$R246,"??")))))))</f>
        <v>??</v>
      </c>
      <c r="R137" s="197" t="str">
        <f>IF(application=Spraying_foaming,'Pick-lists &amp; Defaults'!$R91,IF(application=Aerosol_fogging,'Pick-lists &amp; Defaults'!$R117, IF(application=Smearing,'Pick-lists &amp; Defaults'!$R143,IF(application=Fumigation,'Pick-lists &amp; Defaults'!$R169,IF(application=Sprinkling,'Pick-lists &amp; Defaults'!$R195,IF(application=Bait,'Pick-lists &amp; Defaults'!$R221,IF(application=Sprinkling_bait,'Pick-lists &amp; Defaults'!$R247,"??")))))))</f>
        <v>??</v>
      </c>
      <c r="S137" s="197" t="str">
        <f>IF(application=Spraying_foaming,'Pick-lists &amp; Defaults'!$R92,IF(application=Aerosol_fogging,'Pick-lists &amp; Defaults'!$R118, IF(application=Smearing,'Pick-lists &amp; Defaults'!$R144,IF(application=Fumigation,'Pick-lists &amp; Defaults'!$R170,IF(application=Sprinkling,'Pick-lists &amp; Defaults'!$R196,IF(application=Bait,'Pick-lists &amp; Defaults'!$R222,IF(application=Sprinkling_bait,'Pick-lists &amp; Defaults'!$R248,"??")))))))</f>
        <v>??</v>
      </c>
      <c r="T137" s="197" t="str">
        <f>IF(application=Spraying_foaming,'Pick-lists &amp; Defaults'!$R93,IF(application=Aerosol_fogging,'Pick-lists &amp; Defaults'!$R119, IF(application=Smearing,'Pick-lists &amp; Defaults'!$R145,IF(application=Fumigation,'Pick-lists &amp; Defaults'!$R171,IF(application=Sprinkling,'Pick-lists &amp; Defaults'!$R197,IF(application=Bait,'Pick-lists &amp; Defaults'!$R223,IF(application=Sprinkling_bait,'Pick-lists &amp; Defaults'!$R249,"??")))))))</f>
        <v>??</v>
      </c>
      <c r="U137" s="197" t="str">
        <f>IF(application=Spraying_foaming,'Pick-lists &amp; Defaults'!$R94,IF(application=Aerosol_fogging,'Pick-lists &amp; Defaults'!$R120, IF(application=Smearing,'Pick-lists &amp; Defaults'!$R146,IF(application=Fumigation,'Pick-lists &amp; Defaults'!$R172,IF(application=Sprinkling,'Pick-lists &amp; Defaults'!$R198,IF(application=Bait,'Pick-lists &amp; Defaults'!$R224,IF(application=Sprinkling_bait,'Pick-lists &amp; Defaults'!$R250,"??")))))))</f>
        <v>??</v>
      </c>
      <c r="V137" s="197" t="str">
        <f>IF(application=Spraying_foaming,'Pick-lists &amp; Defaults'!$R95,IF(application=Aerosol_fogging,'Pick-lists &amp; Defaults'!$R121, IF(application=Smearing,'Pick-lists &amp; Defaults'!$R147,IF(application=Fumigation,'Pick-lists &amp; Defaults'!$R173,IF(application=Sprinkling,'Pick-lists &amp; Defaults'!$R199,IF(application=Bait,'Pick-lists &amp; Defaults'!$R225,IF(application=Sprinkling_bait,'Pick-lists &amp; Defaults'!$R251,"??")))))))</f>
        <v>??</v>
      </c>
      <c r="W137" s="197" t="str">
        <f>IF(application=Spraying_foaming,'Pick-lists &amp; Defaults'!$R96,IF(application=Aerosol_fogging,'Pick-lists &amp; Defaults'!$R122, IF(application=Smearing,'Pick-lists &amp; Defaults'!$R148,IF(application=Fumigation,'Pick-lists &amp; Defaults'!$R174,IF(application=Sprinkling,'Pick-lists &amp; Defaults'!$R200,IF(application=Bait,'Pick-lists &amp; Defaults'!$R226,IF(application=Sprinkling_bait,'Pick-lists &amp; Defaults'!$R252,"??")))))))</f>
        <v>??</v>
      </c>
      <c r="X137" s="197" t="str">
        <f>IF(application=Spraying_foaming,'Pick-lists &amp; Defaults'!$R97,IF(application=Aerosol_fogging,'Pick-lists &amp; Defaults'!$R123, IF(application=Smearing,'Pick-lists &amp; Defaults'!$R149,IF(application=Fumigation,'Pick-lists &amp; Defaults'!$R175,IF(application=Sprinkling,'Pick-lists &amp; Defaults'!$R201,IF(application=Bait,'Pick-lists &amp; Defaults'!$R227,IF(application=Sprinkling_bait,'Pick-lists &amp; Defaults'!$R253,"??")))))))</f>
        <v>??</v>
      </c>
      <c r="Y137" s="197" t="str">
        <f>IF(application=Spraying_foaming,'Pick-lists &amp; Defaults'!$R98,IF(application=Aerosol_fogging,'Pick-lists &amp; Defaults'!$R124, IF(application=Smearing,'Pick-lists &amp; Defaults'!$R150,IF(application=Fumigation,'Pick-lists &amp; Defaults'!$R176,IF(application=Sprinkling,'Pick-lists &amp; Defaults'!$R202,IF(application=Bait,'Pick-lists &amp; Defaults'!$R228,IF(application=Sprinkling_bait,'Pick-lists &amp; Defaults'!$R254,"??")))))))</f>
        <v>??</v>
      </c>
      <c r="Z137" s="197" t="str">
        <f>IF(application=Spraying_foaming,'Pick-lists &amp; Defaults'!$R99,IF(application=Aerosol_fogging,'Pick-lists &amp; Defaults'!$R125, IF(application=Smearing,'Pick-lists &amp; Defaults'!$R151,IF(application=Fumigation,'Pick-lists &amp; Defaults'!$R177,IF(application=Sprinkling,'Pick-lists &amp; Defaults'!$R203,IF(application=Bait,'Pick-lists &amp; Defaults'!$R229,IF(application=Sprinkling_bait,'Pick-lists &amp; Defaults'!$R255,"??")))))))</f>
        <v>??</v>
      </c>
      <c r="AA137" s="197" t="str">
        <f>IF(application=Spraying_foaming,'Pick-lists &amp; Defaults'!$R100,IF(application=Aerosol_fogging,'Pick-lists &amp; Defaults'!$R126, IF(application=Smearing,'Pick-lists &amp; Defaults'!$R152,IF(application=Fumigation,'Pick-lists &amp; Defaults'!$R178,IF(application=Sprinkling,'Pick-lists &amp; Defaults'!$R204,IF(application=Bait,'Pick-lists &amp; Defaults'!$R230,IF(application=Sprinkling_bait,'Pick-lists &amp; Defaults'!$R256,"??")))))))</f>
        <v>??</v>
      </c>
      <c r="AB137" s="197" t="str">
        <f>IF(application=Spraying_foaming,'Pick-lists &amp; Defaults'!$R101,IF(application=Aerosol_fogging,'Pick-lists &amp; Defaults'!$R127, IF(application=Smearing,'Pick-lists &amp; Defaults'!$R153,IF(application=Fumigation,'Pick-lists &amp; Defaults'!$R179,IF(application=Sprinkling,'Pick-lists &amp; Defaults'!$R205,IF(application=Bait,'Pick-lists &amp; Defaults'!$R231,IF(application=Sprinkling_bait,'Pick-lists &amp; Defaults'!$R257,"??")))))))</f>
        <v>??</v>
      </c>
      <c r="AC137" s="197" t="str">
        <f>IF(application=Spraying_foaming,'Pick-lists &amp; Defaults'!$R102,IF(application=Aerosol_fogging,'Pick-lists &amp; Defaults'!$R128, IF(application=Smearing,'Pick-lists &amp; Defaults'!$R154,IF(application=Fumigation,'Pick-lists &amp; Defaults'!$R180,IF(application=Sprinkling,'Pick-lists &amp; Defaults'!$R206,IF(application=Bait,'Pick-lists &amp; Defaults'!$R232,IF(application=Sprinkling_bait,'Pick-lists &amp; Defaults'!$R258,"??")))))))</f>
        <v>??</v>
      </c>
      <c r="AD137" s="197" t="str">
        <f>IF(application=Spraying_foaming,'Pick-lists &amp; Defaults'!$R103,IF(application=Aerosol_fogging,'Pick-lists &amp; Defaults'!$R129, IF(application=Smearing,'Pick-lists &amp; Defaults'!$R155,IF(application=Fumigation,'Pick-lists &amp; Defaults'!$R181,IF(application=Sprinkling,'Pick-lists &amp; Defaults'!$R207,IF(application=Bait,'Pick-lists &amp; Defaults'!$R233,IF(application=Sprinkling_bait,'Pick-lists &amp; Defaults'!$R259,"??")))))))</f>
        <v>??</v>
      </c>
    </row>
    <row r="138" spans="1:122" s="73" customFormat="1">
      <c r="B138" s="107"/>
      <c r="C138" s="107"/>
      <c r="D138" s="133"/>
      <c r="E138" s="133"/>
      <c r="F138" s="106"/>
      <c r="G138" s="121"/>
      <c r="H138" s="120"/>
      <c r="I138" s="120"/>
      <c r="J138" s="120"/>
      <c r="K138" s="201"/>
      <c r="L138" s="201"/>
      <c r="M138" s="201"/>
      <c r="N138" s="201"/>
      <c r="O138" s="201"/>
      <c r="P138" s="201"/>
      <c r="Q138" s="201"/>
      <c r="R138" s="201"/>
      <c r="S138" s="201"/>
      <c r="T138" s="201"/>
      <c r="U138" s="201"/>
      <c r="V138" s="201"/>
      <c r="W138" s="201"/>
      <c r="X138" s="201"/>
      <c r="Y138" s="201"/>
      <c r="Z138" s="201"/>
      <c r="AA138" s="201"/>
      <c r="AB138" s="201"/>
      <c r="AC138" s="201"/>
      <c r="AD138" s="201"/>
    </row>
    <row r="139" spans="1:122" s="73" customFormat="1">
      <c r="B139" s="134"/>
      <c r="C139" s="134"/>
      <c r="D139" s="113"/>
      <c r="E139" s="113"/>
      <c r="F139" s="109"/>
      <c r="G139" s="120"/>
      <c r="H139" s="121"/>
      <c r="I139" s="121"/>
      <c r="J139" s="121"/>
      <c r="K139" s="202"/>
      <c r="L139" s="202"/>
      <c r="M139" s="202"/>
      <c r="N139" s="202"/>
      <c r="O139" s="202"/>
      <c r="P139" s="202"/>
      <c r="Q139" s="202"/>
      <c r="R139" s="202"/>
      <c r="S139" s="202"/>
      <c r="T139" s="202"/>
      <c r="U139" s="202"/>
      <c r="V139" s="202"/>
      <c r="W139" s="202"/>
      <c r="X139" s="202"/>
      <c r="Y139" s="202"/>
      <c r="Z139" s="202"/>
      <c r="AA139" s="202"/>
      <c r="AB139" s="202"/>
      <c r="AC139" s="202"/>
      <c r="AD139" s="202"/>
    </row>
    <row r="140" spans="1:122" s="73" customFormat="1" ht="14.25">
      <c r="B140" s="134" t="s">
        <v>110</v>
      </c>
      <c r="C140" s="134"/>
      <c r="D140" s="113" t="s">
        <v>107</v>
      </c>
      <c r="E140" s="113"/>
      <c r="F140" s="109" t="s">
        <v>391</v>
      </c>
      <c r="G140" s="121" t="s">
        <v>13</v>
      </c>
      <c r="H140" s="121" t="s">
        <v>108</v>
      </c>
      <c r="I140" s="121"/>
      <c r="J140" s="121"/>
      <c r="K140" s="197">
        <f>'Pick-lists &amp; Defaults'!N16</f>
        <v>0.33889999999999998</v>
      </c>
      <c r="L140" s="197">
        <f>'Pick-lists &amp; Defaults'!N17</f>
        <v>0.14316000000000001</v>
      </c>
      <c r="M140" s="197">
        <f>'Pick-lists &amp; Defaults'!N18</f>
        <v>0.28819</v>
      </c>
      <c r="N140" s="197">
        <f>'Pick-lists &amp; Defaults'!N19</f>
        <v>0.12862999999999999</v>
      </c>
      <c r="O140" s="197">
        <f>'Pick-lists &amp; Defaults'!N20</f>
        <v>2.3820000000000001E-2</v>
      </c>
      <c r="P140" s="197">
        <f>'Pick-lists &amp; Defaults'!N21</f>
        <v>7.1059999999999998E-2</v>
      </c>
      <c r="Q140" s="197">
        <f>'Pick-lists &amp; Defaults'!N22</f>
        <v>7.1059999999999998E-2</v>
      </c>
      <c r="R140" s="197">
        <f>'Pick-lists &amp; Defaults'!N23</f>
        <v>3.0429999999999999E-2</v>
      </c>
      <c r="S140" s="197">
        <f>'Pick-lists &amp; Defaults'!N24</f>
        <v>2.0200000000000001E-3</v>
      </c>
      <c r="T140" s="197">
        <f>'Pick-lists &amp; Defaults'!N25</f>
        <v>1.81E-3</v>
      </c>
      <c r="U140" s="197">
        <f>'Pick-lists &amp; Defaults'!N26</f>
        <v>1.81E-3</v>
      </c>
      <c r="V140" s="197">
        <f>'Pick-lists &amp; Defaults'!N27</f>
        <v>1.81E-3</v>
      </c>
      <c r="W140" s="197">
        <f>'Pick-lists &amp; Defaults'!N28</f>
        <v>1.7099999999999999E-3</v>
      </c>
      <c r="X140" s="197">
        <f>'Pick-lists &amp; Defaults'!N29</f>
        <v>1.56E-3</v>
      </c>
      <c r="Y140" s="197">
        <f>'Pick-lists &amp; Defaults'!N30</f>
        <v>1.7099999999999999E-3</v>
      </c>
      <c r="Z140" s="197">
        <f>'Pick-lists &amp; Defaults'!N31</f>
        <v>2.98E-3</v>
      </c>
      <c r="AA140" s="197">
        <f>'Pick-lists &amp; Defaults'!N32</f>
        <v>1.3699999999999999E-3</v>
      </c>
      <c r="AB140" s="197">
        <f>'Pick-lists &amp; Defaults'!N33</f>
        <v>4.8199999999999996E-3</v>
      </c>
      <c r="AC140" s="197">
        <f>'Pick-lists &amp; Defaults'!N34</f>
        <v>2.7399999999999998E-3</v>
      </c>
      <c r="AD140" s="197">
        <f>'Pick-lists &amp; Defaults'!N35</f>
        <v>4.8199999999999996E-3</v>
      </c>
    </row>
    <row r="141" spans="1:122" s="76" customFormat="1" ht="5.0999999999999996" customHeight="1">
      <c r="B141" s="134"/>
      <c r="C141" s="134"/>
      <c r="D141" s="107"/>
      <c r="E141" s="107"/>
      <c r="F141" s="106"/>
      <c r="G141" s="120"/>
      <c r="H141" s="121"/>
      <c r="I141" s="121"/>
      <c r="J141" s="121"/>
      <c r="K141" s="210"/>
      <c r="L141" s="210"/>
      <c r="M141" s="210"/>
      <c r="N141" s="210"/>
      <c r="O141" s="210"/>
      <c r="P141" s="210"/>
      <c r="Q141" s="210"/>
      <c r="R141" s="210"/>
      <c r="S141" s="210"/>
      <c r="T141" s="210"/>
      <c r="U141" s="210"/>
      <c r="V141" s="210"/>
      <c r="W141" s="210"/>
      <c r="X141" s="210"/>
      <c r="Y141" s="210"/>
      <c r="Z141" s="210"/>
      <c r="AA141" s="210"/>
      <c r="AB141" s="210"/>
      <c r="AC141" s="210"/>
      <c r="AD141" s="210"/>
    </row>
    <row r="142" spans="1:122" s="73" customFormat="1" ht="14.25">
      <c r="B142" s="119" t="s">
        <v>106</v>
      </c>
      <c r="C142" s="119"/>
      <c r="D142" s="133" t="s">
        <v>46</v>
      </c>
      <c r="E142" s="133"/>
      <c r="F142" s="109" t="s">
        <v>392</v>
      </c>
      <c r="G142" s="121" t="s">
        <v>13</v>
      </c>
      <c r="H142" s="124" t="s">
        <v>5</v>
      </c>
      <c r="I142" s="124"/>
      <c r="J142" s="120"/>
      <c r="K142" s="197">
        <f>'Pick-lists &amp; Defaults'!C16</f>
        <v>100</v>
      </c>
      <c r="L142" s="197">
        <f>'Pick-lists &amp; Defaults'!C17</f>
        <v>100</v>
      </c>
      <c r="M142" s="197">
        <f>'Pick-lists &amp; Defaults'!C18</f>
        <v>125</v>
      </c>
      <c r="N142" s="197">
        <f>'Pick-lists &amp; Defaults'!C19</f>
        <v>125</v>
      </c>
      <c r="O142" s="197">
        <f>'Pick-lists &amp; Defaults'!C20</f>
        <v>80</v>
      </c>
      <c r="P142" s="197">
        <f>'Pick-lists &amp; Defaults'!C21</f>
        <v>132</v>
      </c>
      <c r="Q142" s="197">
        <f>'Pick-lists &amp; Defaults'!C22</f>
        <v>132</v>
      </c>
      <c r="R142" s="197">
        <f>'Pick-lists &amp; Defaults'!C23</f>
        <v>400</v>
      </c>
      <c r="S142" s="197">
        <f>'Pick-lists &amp; Defaults'!C24</f>
        <v>21000</v>
      </c>
      <c r="T142" s="197">
        <f>'Pick-lists &amp; Defaults'!C25</f>
        <v>21000</v>
      </c>
      <c r="U142" s="197">
        <f>'Pick-lists &amp; Defaults'!C26</f>
        <v>21000</v>
      </c>
      <c r="V142" s="197">
        <f>'Pick-lists &amp; Defaults'!C27</f>
        <v>21000</v>
      </c>
      <c r="W142" s="197">
        <f>'Pick-lists &amp; Defaults'!C28</f>
        <v>10000</v>
      </c>
      <c r="X142" s="197">
        <f>'Pick-lists &amp; Defaults'!C29</f>
        <v>20000</v>
      </c>
      <c r="Y142" s="197">
        <f>'Pick-lists &amp; Defaults'!C30</f>
        <v>20000</v>
      </c>
      <c r="Z142" s="197">
        <f>'Pick-lists &amp; Defaults'!C31</f>
        <v>7000</v>
      </c>
      <c r="AA142" s="197">
        <f>'Pick-lists &amp; Defaults'!C32</f>
        <v>9000</v>
      </c>
      <c r="AB142" s="197">
        <f>'Pick-lists &amp; Defaults'!C33</f>
        <v>10000</v>
      </c>
      <c r="AC142" s="197">
        <f>'Pick-lists &amp; Defaults'!C34</f>
        <v>10000</v>
      </c>
      <c r="AD142" s="197">
        <f>'Pick-lists &amp; Defaults'!C35</f>
        <v>10000</v>
      </c>
    </row>
    <row r="143" spans="1:122" s="75" customFormat="1" ht="5.0999999999999996" customHeight="1">
      <c r="A143" s="76"/>
      <c r="B143" s="135"/>
      <c r="C143" s="135"/>
      <c r="D143" s="107"/>
      <c r="E143" s="107"/>
      <c r="F143" s="107"/>
      <c r="G143" s="115"/>
      <c r="H143" s="115"/>
      <c r="I143" s="115"/>
      <c r="J143" s="115"/>
      <c r="K143" s="211"/>
      <c r="L143" s="212"/>
      <c r="M143" s="212"/>
      <c r="N143" s="212"/>
      <c r="O143" s="212"/>
      <c r="P143" s="213"/>
      <c r="Q143" s="213"/>
      <c r="R143" s="213"/>
      <c r="S143" s="213"/>
      <c r="T143" s="213"/>
      <c r="U143" s="213"/>
      <c r="V143" s="213"/>
      <c r="W143" s="213"/>
      <c r="X143" s="213"/>
      <c r="Y143" s="213"/>
      <c r="Z143" s="213"/>
      <c r="AA143" s="213"/>
      <c r="AB143" s="213"/>
      <c r="AC143" s="213"/>
      <c r="AD143" s="21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9"/>
      <c r="DR143" s="79"/>
    </row>
    <row r="144" spans="1:122" s="97" customFormat="1">
      <c r="A144" s="76"/>
      <c r="B144" s="116"/>
      <c r="C144" s="116"/>
      <c r="D144" s="107"/>
      <c r="E144" s="107"/>
      <c r="F144" s="107"/>
      <c r="G144" s="115"/>
      <c r="H144" s="115"/>
      <c r="I144" s="115"/>
      <c r="J144" s="115"/>
      <c r="K144" s="115"/>
      <c r="L144" s="129"/>
      <c r="M144" s="129"/>
      <c r="N144" s="129"/>
      <c r="O144" s="129"/>
      <c r="P144" s="106"/>
      <c r="Q144" s="106"/>
      <c r="R144" s="106"/>
      <c r="S144" s="106"/>
      <c r="T144" s="106"/>
      <c r="U144" s="106"/>
      <c r="V144" s="106"/>
      <c r="W144" s="106"/>
      <c r="X144" s="106"/>
      <c r="Y144" s="106"/>
      <c r="Z144" s="106"/>
      <c r="AA144" s="106"/>
      <c r="AB144" s="106"/>
      <c r="AC144" s="106"/>
      <c r="AD144" s="10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214"/>
      <c r="DR144" s="214"/>
    </row>
    <row r="145" spans="1:122" s="73" customFormat="1" ht="14.65">
      <c r="A145" s="76"/>
      <c r="B145" s="103" t="s">
        <v>50</v>
      </c>
      <c r="C145" s="103"/>
      <c r="D145" s="103"/>
      <c r="E145" s="103"/>
      <c r="F145" s="104"/>
      <c r="G145" s="104"/>
      <c r="H145" s="104"/>
      <c r="I145" s="104"/>
      <c r="J145" s="104"/>
      <c r="K145" s="104"/>
      <c r="L145" s="104"/>
      <c r="M145" s="104"/>
      <c r="N145" s="105"/>
      <c r="O145" s="105"/>
      <c r="P145" s="105"/>
      <c r="Q145" s="105"/>
      <c r="R145" s="105"/>
      <c r="S145" s="105"/>
      <c r="T145" s="105"/>
      <c r="U145" s="105"/>
      <c r="V145" s="105"/>
      <c r="W145" s="105"/>
      <c r="X145" s="105"/>
      <c r="Y145" s="105"/>
      <c r="Z145" s="105"/>
      <c r="AA145" s="105"/>
      <c r="AB145" s="105"/>
      <c r="AC145" s="105"/>
      <c r="AD145" s="105"/>
      <c r="DQ145" s="79"/>
      <c r="DR145" s="79"/>
    </row>
    <row r="146" spans="1:122" s="73" customFormat="1">
      <c r="A146" s="76"/>
      <c r="B146" s="106"/>
      <c r="C146" s="106"/>
      <c r="D146" s="106"/>
      <c r="E146" s="106"/>
      <c r="F146" s="106"/>
      <c r="G146" s="106"/>
      <c r="H146" s="106"/>
      <c r="I146" s="106"/>
      <c r="J146" s="106"/>
      <c r="K146" s="106"/>
      <c r="L146" s="106"/>
      <c r="M146" s="106"/>
      <c r="N146" s="107"/>
      <c r="O146" s="129"/>
      <c r="P146" s="106"/>
      <c r="Q146" s="106"/>
      <c r="R146" s="106"/>
      <c r="S146" s="106"/>
      <c r="T146" s="106"/>
      <c r="U146" s="106"/>
      <c r="V146" s="106"/>
      <c r="W146" s="106"/>
      <c r="X146" s="106"/>
      <c r="Y146" s="106"/>
      <c r="Z146" s="106"/>
      <c r="AA146" s="106"/>
      <c r="AB146" s="106"/>
      <c r="AC146" s="106"/>
      <c r="AD146" s="106"/>
      <c r="DQ146" s="79"/>
      <c r="DR146" s="79"/>
    </row>
    <row r="147" spans="1:122" s="73" customFormat="1" ht="13.9">
      <c r="A147" s="76"/>
      <c r="B147" s="110" t="s">
        <v>2</v>
      </c>
      <c r="C147" s="110"/>
      <c r="D147" s="111" t="s">
        <v>4</v>
      </c>
      <c r="E147" s="111"/>
      <c r="F147" s="111" t="s">
        <v>9</v>
      </c>
      <c r="G147" s="112" t="s">
        <v>11</v>
      </c>
      <c r="H147" s="112" t="s">
        <v>3</v>
      </c>
      <c r="I147" s="112"/>
      <c r="J147" s="112"/>
      <c r="K147" s="112" t="s">
        <v>7</v>
      </c>
      <c r="L147" s="106"/>
      <c r="M147" s="106"/>
      <c r="N147" s="106"/>
      <c r="O147" s="129"/>
      <c r="P147" s="106"/>
      <c r="Q147" s="106"/>
      <c r="R147" s="106"/>
      <c r="S147" s="106"/>
      <c r="T147" s="106"/>
      <c r="U147" s="106"/>
      <c r="V147" s="106"/>
      <c r="W147" s="106"/>
      <c r="X147" s="106"/>
      <c r="Y147" s="106"/>
      <c r="Z147" s="106"/>
      <c r="AA147" s="106"/>
      <c r="AB147" s="106"/>
      <c r="AC147" s="106"/>
      <c r="AD147" s="106"/>
      <c r="DQ147" s="79"/>
      <c r="DR147" s="79"/>
    </row>
    <row r="148" spans="1:122" s="73" customFormat="1">
      <c r="A148" s="76"/>
      <c r="B148" s="136"/>
      <c r="C148" s="136"/>
      <c r="D148" s="136"/>
      <c r="E148" s="136"/>
      <c r="F148" s="107"/>
      <c r="G148" s="136"/>
      <c r="H148" s="136"/>
      <c r="I148" s="136"/>
      <c r="J148" s="136"/>
      <c r="K148" s="136"/>
      <c r="L148" s="106"/>
      <c r="M148" s="106"/>
      <c r="N148" s="106"/>
      <c r="O148" s="129"/>
      <c r="P148" s="106"/>
      <c r="Q148" s="106"/>
      <c r="R148" s="106"/>
      <c r="S148" s="106"/>
      <c r="T148" s="106"/>
      <c r="U148" s="106"/>
      <c r="V148" s="106"/>
      <c r="W148" s="106"/>
      <c r="X148" s="106"/>
      <c r="Y148" s="106"/>
      <c r="Z148" s="106"/>
      <c r="AA148" s="106"/>
      <c r="AB148" s="106"/>
      <c r="AC148" s="106"/>
      <c r="AD148" s="106"/>
      <c r="DQ148" s="79"/>
      <c r="DR148" s="79"/>
    </row>
    <row r="149" spans="1:122" s="73" customFormat="1" ht="24.75">
      <c r="A149" s="76"/>
      <c r="B149" s="122" t="s">
        <v>158</v>
      </c>
      <c r="C149" s="122"/>
      <c r="D149" s="129" t="s">
        <v>155</v>
      </c>
      <c r="E149" s="129"/>
      <c r="F149" s="122" t="s">
        <v>411</v>
      </c>
      <c r="G149" s="124" t="s">
        <v>6</v>
      </c>
      <c r="H149" s="124" t="s">
        <v>5</v>
      </c>
      <c r="I149" s="124"/>
      <c r="J149" s="124"/>
      <c r="K149" s="124">
        <v>1</v>
      </c>
      <c r="L149" s="106"/>
      <c r="M149" s="106"/>
      <c r="N149" s="106"/>
      <c r="O149" s="106"/>
      <c r="P149" s="106"/>
      <c r="Q149" s="106"/>
      <c r="R149" s="106"/>
      <c r="S149" s="106"/>
      <c r="T149" s="106"/>
      <c r="U149" s="106"/>
      <c r="V149" s="106"/>
      <c r="W149" s="106"/>
      <c r="X149" s="106"/>
      <c r="Y149" s="106"/>
      <c r="Z149" s="106"/>
      <c r="AA149" s="106"/>
      <c r="AB149" s="106"/>
      <c r="AC149" s="106"/>
      <c r="AD149" s="106"/>
      <c r="DQ149" s="79"/>
      <c r="DR149" s="79"/>
    </row>
    <row r="150" spans="1:122" s="73" customFormat="1" ht="5.0999999999999996" customHeight="1">
      <c r="A150" s="76"/>
      <c r="B150" s="190"/>
      <c r="C150" s="190"/>
      <c r="D150" s="130"/>
      <c r="E150" s="130"/>
      <c r="F150" s="117"/>
      <c r="G150" s="124"/>
      <c r="H150" s="124"/>
      <c r="I150" s="124"/>
      <c r="J150" s="124"/>
      <c r="K150" s="137"/>
      <c r="L150" s="106"/>
      <c r="M150" s="106"/>
      <c r="N150" s="106"/>
      <c r="O150" s="106"/>
      <c r="P150" s="106"/>
      <c r="Q150" s="106"/>
      <c r="R150" s="106"/>
      <c r="S150" s="106"/>
      <c r="T150" s="106"/>
      <c r="U150" s="106"/>
      <c r="V150" s="106"/>
      <c r="W150" s="106"/>
      <c r="X150" s="106"/>
      <c r="Y150" s="106"/>
      <c r="Z150" s="106"/>
      <c r="AA150" s="106"/>
      <c r="AB150" s="106"/>
      <c r="AC150" s="106"/>
      <c r="AD150" s="106"/>
      <c r="DQ150" s="79"/>
      <c r="DR150" s="79"/>
    </row>
    <row r="151" spans="1:122" s="73" customFormat="1" ht="49.5">
      <c r="A151" s="76"/>
      <c r="B151" s="122" t="s">
        <v>186</v>
      </c>
      <c r="C151" s="122"/>
      <c r="D151" s="129" t="s">
        <v>156</v>
      </c>
      <c r="E151" s="129"/>
      <c r="F151" s="122" t="s">
        <v>412</v>
      </c>
      <c r="G151" s="124" t="s">
        <v>8</v>
      </c>
      <c r="H151" s="124" t="s">
        <v>5</v>
      </c>
      <c r="I151" s="124"/>
      <c r="J151" s="124"/>
      <c r="K151" s="199" t="str">
        <f>IF(AND(ISNUMBER(Nlapp_grass),ISNUMBER(Tgr_int),ISNUMBER(Tbioc_int),ISNUMBER(Napp_prescr)),IF((Nlapp_grass*Tgr_int/Tbioc_int)&gt;Napp_prescr,Napp_prescr/Nlapp_grass,Tgr_int/Tbioc_int),"??")</f>
        <v>??</v>
      </c>
      <c r="L151" s="106"/>
      <c r="M151" s="106"/>
      <c r="N151" s="106"/>
      <c r="O151" s="106"/>
      <c r="P151" s="106"/>
      <c r="Q151" s="106"/>
      <c r="R151" s="106"/>
      <c r="S151" s="106"/>
      <c r="T151" s="106"/>
      <c r="U151" s="106"/>
      <c r="V151" s="106"/>
      <c r="W151" s="106"/>
      <c r="X151" s="106"/>
      <c r="Y151" s="106"/>
      <c r="Z151" s="106"/>
      <c r="AA151" s="106"/>
      <c r="AB151" s="106"/>
      <c r="AC151" s="106"/>
      <c r="AD151" s="106"/>
      <c r="DQ151" s="79"/>
      <c r="DR151" s="79"/>
    </row>
    <row r="152" spans="1:122" s="73" customFormat="1" ht="5.0999999999999996" customHeight="1">
      <c r="A152" s="76"/>
      <c r="B152" s="163"/>
      <c r="C152" s="163"/>
      <c r="D152" s="163"/>
      <c r="E152" s="163"/>
      <c r="F152" s="117"/>
      <c r="G152" s="136"/>
      <c r="H152" s="136"/>
      <c r="I152" s="136"/>
      <c r="J152" s="136"/>
      <c r="K152" s="140"/>
      <c r="L152" s="106"/>
      <c r="M152" s="106"/>
      <c r="N152" s="106"/>
      <c r="O152" s="129"/>
      <c r="P152" s="106"/>
      <c r="Q152" s="106"/>
      <c r="R152" s="106"/>
      <c r="S152" s="106"/>
      <c r="T152" s="106"/>
      <c r="U152" s="106"/>
      <c r="V152" s="106"/>
      <c r="W152" s="106"/>
      <c r="X152" s="106"/>
      <c r="Y152" s="106"/>
      <c r="Z152" s="106"/>
      <c r="AA152" s="106"/>
      <c r="AB152" s="106"/>
      <c r="AC152" s="106"/>
      <c r="AD152" s="106"/>
      <c r="DQ152" s="79"/>
      <c r="DR152" s="79"/>
    </row>
    <row r="153" spans="1:122" s="73" customFormat="1" ht="27.75">
      <c r="A153" s="76"/>
      <c r="B153" s="122" t="s">
        <v>185</v>
      </c>
      <c r="C153" s="122"/>
      <c r="D153" s="129" t="s">
        <v>116</v>
      </c>
      <c r="E153" s="129"/>
      <c r="F153" s="122" t="s">
        <v>422</v>
      </c>
      <c r="G153" s="115" t="s">
        <v>8</v>
      </c>
      <c r="H153" s="115" t="s">
        <v>51</v>
      </c>
      <c r="I153" s="115"/>
      <c r="J153" s="115"/>
      <c r="K153" s="173" t="str">
        <f t="shared" ref="K153:AD153" si="0">IF(ISNUMBER(app_rate),IF(ISNUMBER(K129),0.001*app_rate*K129,IF(ISNUMBER(K130),0.001*app_rate*K130,"??")),"??")</f>
        <v>??</v>
      </c>
      <c r="L153" s="173" t="str">
        <f t="shared" si="0"/>
        <v>??</v>
      </c>
      <c r="M153" s="173" t="str">
        <f t="shared" si="0"/>
        <v>??</v>
      </c>
      <c r="N153" s="173" t="str">
        <f t="shared" si="0"/>
        <v>??</v>
      </c>
      <c r="O153" s="173" t="str">
        <f t="shared" si="0"/>
        <v>??</v>
      </c>
      <c r="P153" s="173" t="str">
        <f t="shared" si="0"/>
        <v>??</v>
      </c>
      <c r="Q153" s="173" t="str">
        <f t="shared" si="0"/>
        <v>??</v>
      </c>
      <c r="R153" s="173" t="str">
        <f t="shared" si="0"/>
        <v>??</v>
      </c>
      <c r="S153" s="173" t="str">
        <f t="shared" si="0"/>
        <v>??</v>
      </c>
      <c r="T153" s="173" t="str">
        <f t="shared" si="0"/>
        <v>??</v>
      </c>
      <c r="U153" s="173" t="str">
        <f t="shared" si="0"/>
        <v>??</v>
      </c>
      <c r="V153" s="173" t="str">
        <f t="shared" si="0"/>
        <v>??</v>
      </c>
      <c r="W153" s="173" t="str">
        <f t="shared" si="0"/>
        <v>??</v>
      </c>
      <c r="X153" s="173" t="str">
        <f t="shared" si="0"/>
        <v>??</v>
      </c>
      <c r="Y153" s="173" t="str">
        <f t="shared" si="0"/>
        <v>??</v>
      </c>
      <c r="Z153" s="173" t="str">
        <f t="shared" si="0"/>
        <v>??</v>
      </c>
      <c r="AA153" s="173" t="str">
        <f t="shared" si="0"/>
        <v>??</v>
      </c>
      <c r="AB153" s="173" t="str">
        <f t="shared" si="0"/>
        <v>??</v>
      </c>
      <c r="AC153" s="173" t="str">
        <f t="shared" si="0"/>
        <v>??</v>
      </c>
      <c r="AD153" s="173" t="str">
        <f t="shared" si="0"/>
        <v>??</v>
      </c>
    </row>
    <row r="154" spans="1:122" s="73" customFormat="1" ht="5.0999999999999996" customHeight="1">
      <c r="A154" s="76"/>
      <c r="B154" s="119"/>
      <c r="C154" s="119"/>
      <c r="D154" s="119"/>
      <c r="E154" s="119"/>
      <c r="F154" s="119"/>
      <c r="G154" s="119"/>
      <c r="H154" s="106"/>
      <c r="I154" s="106"/>
      <c r="J154" s="106"/>
      <c r="K154" s="140"/>
      <c r="L154" s="141"/>
      <c r="M154" s="141"/>
      <c r="N154" s="141"/>
      <c r="O154" s="142"/>
      <c r="P154" s="141"/>
      <c r="Q154" s="141"/>
      <c r="R154" s="141"/>
      <c r="S154" s="141"/>
      <c r="T154" s="141"/>
      <c r="U154" s="141"/>
      <c r="V154" s="141"/>
      <c r="W154" s="141"/>
      <c r="X154" s="141"/>
      <c r="Y154" s="141"/>
      <c r="Z154" s="141"/>
      <c r="AA154" s="141"/>
      <c r="AB154" s="141"/>
      <c r="AC154" s="141"/>
      <c r="AD154" s="141"/>
    </row>
    <row r="155" spans="1:122" s="73" customFormat="1">
      <c r="A155" s="76"/>
      <c r="B155" s="346" t="s">
        <v>159</v>
      </c>
      <c r="C155" s="346"/>
      <c r="D155" s="346"/>
      <c r="E155" s="119"/>
      <c r="F155" s="106"/>
      <c r="G155" s="106"/>
      <c r="H155" s="106"/>
      <c r="I155" s="106"/>
      <c r="J155" s="106"/>
      <c r="K155" s="137"/>
      <c r="L155" s="138"/>
      <c r="M155" s="138"/>
      <c r="N155" s="138"/>
      <c r="O155" s="139"/>
      <c r="P155" s="138"/>
      <c r="Q155" s="138"/>
      <c r="R155" s="138"/>
      <c r="S155" s="138"/>
      <c r="T155" s="138"/>
      <c r="U155" s="138"/>
      <c r="V155" s="138"/>
      <c r="W155" s="138"/>
      <c r="X155" s="138"/>
      <c r="Y155" s="138"/>
      <c r="Z155" s="138"/>
      <c r="AA155" s="138"/>
      <c r="AB155" s="138"/>
      <c r="AC155" s="138"/>
      <c r="AD155" s="138"/>
    </row>
    <row r="156" spans="1:122" s="73" customFormat="1">
      <c r="A156" s="76"/>
      <c r="B156" s="200" t="s">
        <v>170</v>
      </c>
      <c r="C156" s="143"/>
      <c r="D156" s="144" t="s">
        <v>117</v>
      </c>
      <c r="E156" s="129"/>
      <c r="F156" s="116" t="s">
        <v>119</v>
      </c>
      <c r="G156" s="115" t="s">
        <v>8</v>
      </c>
      <c r="H156" s="115" t="s">
        <v>51</v>
      </c>
      <c r="I156" s="115"/>
      <c r="J156" s="115"/>
      <c r="K156" s="173" t="str">
        <f t="shared" ref="K156:AD156" si="1">IF(AND(ISNUMBER(K134), ISNUMBER(K153)), K134*K153,"??")</f>
        <v>??</v>
      </c>
      <c r="L156" s="173" t="str">
        <f t="shared" si="1"/>
        <v>??</v>
      </c>
      <c r="M156" s="173" t="str">
        <f t="shared" si="1"/>
        <v>??</v>
      </c>
      <c r="N156" s="173" t="str">
        <f t="shared" si="1"/>
        <v>??</v>
      </c>
      <c r="O156" s="173" t="str">
        <f t="shared" si="1"/>
        <v>??</v>
      </c>
      <c r="P156" s="173" t="str">
        <f t="shared" si="1"/>
        <v>??</v>
      </c>
      <c r="Q156" s="173" t="str">
        <f t="shared" si="1"/>
        <v>??</v>
      </c>
      <c r="R156" s="173" t="str">
        <f t="shared" si="1"/>
        <v>??</v>
      </c>
      <c r="S156" s="173" t="str">
        <f t="shared" si="1"/>
        <v>??</v>
      </c>
      <c r="T156" s="173" t="str">
        <f t="shared" si="1"/>
        <v>??</v>
      </c>
      <c r="U156" s="173" t="str">
        <f t="shared" si="1"/>
        <v>??</v>
      </c>
      <c r="V156" s="173" t="str">
        <f t="shared" si="1"/>
        <v>??</v>
      </c>
      <c r="W156" s="173" t="str">
        <f t="shared" si="1"/>
        <v>??</v>
      </c>
      <c r="X156" s="173" t="str">
        <f t="shared" si="1"/>
        <v>??</v>
      </c>
      <c r="Y156" s="173" t="str">
        <f t="shared" si="1"/>
        <v>??</v>
      </c>
      <c r="Z156" s="173" t="str">
        <f t="shared" si="1"/>
        <v>??</v>
      </c>
      <c r="AA156" s="173" t="str">
        <f t="shared" si="1"/>
        <v>??</v>
      </c>
      <c r="AB156" s="173" t="str">
        <f t="shared" si="1"/>
        <v>??</v>
      </c>
      <c r="AC156" s="173" t="str">
        <f t="shared" si="1"/>
        <v>??</v>
      </c>
      <c r="AD156" s="173" t="str">
        <f t="shared" si="1"/>
        <v>??</v>
      </c>
    </row>
    <row r="157" spans="1:122" s="73" customFormat="1">
      <c r="A157" s="76"/>
      <c r="B157" s="200" t="s">
        <v>86</v>
      </c>
      <c r="C157" s="143"/>
      <c r="D157" s="144" t="s">
        <v>118</v>
      </c>
      <c r="E157" s="129"/>
      <c r="F157" s="116" t="s">
        <v>120</v>
      </c>
      <c r="G157" s="115" t="s">
        <v>8</v>
      </c>
      <c r="H157" s="115" t="s">
        <v>51</v>
      </c>
      <c r="I157" s="115"/>
      <c r="J157" s="115"/>
      <c r="K157" s="173" t="str">
        <f t="shared" ref="K157:AD157" si="2">IF(AND(ISNUMBER(K135),ISNUMBER(K153)), K135*K153,"??")</f>
        <v>??</v>
      </c>
      <c r="L157" s="173" t="str">
        <f t="shared" si="2"/>
        <v>??</v>
      </c>
      <c r="M157" s="173" t="str">
        <f t="shared" si="2"/>
        <v>??</v>
      </c>
      <c r="N157" s="173" t="str">
        <f t="shared" si="2"/>
        <v>??</v>
      </c>
      <c r="O157" s="173" t="str">
        <f t="shared" si="2"/>
        <v>??</v>
      </c>
      <c r="P157" s="173" t="str">
        <f t="shared" si="2"/>
        <v>??</v>
      </c>
      <c r="Q157" s="173" t="str">
        <f t="shared" si="2"/>
        <v>??</v>
      </c>
      <c r="R157" s="173" t="str">
        <f t="shared" si="2"/>
        <v>??</v>
      </c>
      <c r="S157" s="173" t="str">
        <f t="shared" si="2"/>
        <v>??</v>
      </c>
      <c r="T157" s="173" t="str">
        <f t="shared" si="2"/>
        <v>??</v>
      </c>
      <c r="U157" s="173" t="str">
        <f t="shared" si="2"/>
        <v>??</v>
      </c>
      <c r="V157" s="173" t="str">
        <f t="shared" si="2"/>
        <v>??</v>
      </c>
      <c r="W157" s="173" t="str">
        <f t="shared" si="2"/>
        <v>??</v>
      </c>
      <c r="X157" s="173" t="str">
        <f t="shared" si="2"/>
        <v>??</v>
      </c>
      <c r="Y157" s="173" t="str">
        <f t="shared" si="2"/>
        <v>??</v>
      </c>
      <c r="Z157" s="173" t="str">
        <f t="shared" si="2"/>
        <v>??</v>
      </c>
      <c r="AA157" s="173" t="str">
        <f t="shared" si="2"/>
        <v>??</v>
      </c>
      <c r="AB157" s="173" t="str">
        <f t="shared" si="2"/>
        <v>??</v>
      </c>
      <c r="AC157" s="173" t="str">
        <f t="shared" si="2"/>
        <v>??</v>
      </c>
      <c r="AD157" s="173" t="str">
        <f t="shared" si="2"/>
        <v>??</v>
      </c>
    </row>
    <row r="158" spans="1:122" s="73" customFormat="1">
      <c r="A158" s="76"/>
      <c r="B158" s="200" t="s">
        <v>171</v>
      </c>
      <c r="C158" s="143"/>
      <c r="D158" s="144" t="s">
        <v>172</v>
      </c>
      <c r="E158" s="129"/>
      <c r="F158" s="122" t="s">
        <v>209</v>
      </c>
      <c r="G158" s="115" t="s">
        <v>8</v>
      </c>
      <c r="H158" s="115" t="s">
        <v>51</v>
      </c>
      <c r="I158" s="115"/>
      <c r="J158" s="115"/>
      <c r="K158" s="173" t="str">
        <f t="shared" ref="K158:AD158" si="3">IF(AND(ISNUMBER(K136),ISNUMBER(K153)), K136*K153,"??")</f>
        <v>??</v>
      </c>
      <c r="L158" s="173" t="str">
        <f t="shared" si="3"/>
        <v>??</v>
      </c>
      <c r="M158" s="173" t="str">
        <f t="shared" si="3"/>
        <v>??</v>
      </c>
      <c r="N158" s="173" t="str">
        <f t="shared" si="3"/>
        <v>??</v>
      </c>
      <c r="O158" s="173" t="str">
        <f t="shared" si="3"/>
        <v>??</v>
      </c>
      <c r="P158" s="173" t="str">
        <f t="shared" si="3"/>
        <v>??</v>
      </c>
      <c r="Q158" s="173" t="str">
        <f t="shared" si="3"/>
        <v>??</v>
      </c>
      <c r="R158" s="173" t="str">
        <f t="shared" si="3"/>
        <v>??</v>
      </c>
      <c r="S158" s="173" t="str">
        <f t="shared" si="3"/>
        <v>??</v>
      </c>
      <c r="T158" s="173" t="str">
        <f t="shared" si="3"/>
        <v>??</v>
      </c>
      <c r="U158" s="173" t="str">
        <f t="shared" si="3"/>
        <v>??</v>
      </c>
      <c r="V158" s="173" t="str">
        <f t="shared" si="3"/>
        <v>??</v>
      </c>
      <c r="W158" s="173" t="str">
        <f t="shared" si="3"/>
        <v>??</v>
      </c>
      <c r="X158" s="173" t="str">
        <f t="shared" si="3"/>
        <v>??</v>
      </c>
      <c r="Y158" s="173" t="str">
        <f t="shared" si="3"/>
        <v>??</v>
      </c>
      <c r="Z158" s="173" t="str">
        <f t="shared" si="3"/>
        <v>??</v>
      </c>
      <c r="AA158" s="173" t="str">
        <f t="shared" si="3"/>
        <v>??</v>
      </c>
      <c r="AB158" s="173" t="str">
        <f t="shared" si="3"/>
        <v>??</v>
      </c>
      <c r="AC158" s="173" t="str">
        <f t="shared" si="3"/>
        <v>??</v>
      </c>
      <c r="AD158" s="173" t="str">
        <f t="shared" si="3"/>
        <v>??</v>
      </c>
    </row>
    <row r="159" spans="1:122" s="76" customFormat="1">
      <c r="B159" s="286" t="s">
        <v>314</v>
      </c>
      <c r="C159" s="275"/>
      <c r="D159" s="292" t="s">
        <v>319</v>
      </c>
      <c r="E159" s="226"/>
      <c r="F159" s="291" t="s">
        <v>320</v>
      </c>
      <c r="G159" s="225" t="s">
        <v>8</v>
      </c>
      <c r="H159" s="225" t="s">
        <v>51</v>
      </c>
      <c r="I159" s="106"/>
      <c r="J159" s="106"/>
      <c r="K159" s="173" t="str">
        <f t="shared" ref="K159:AD159" si="4">IF(AND(ISNUMBER(K135),ISNUMBER(K151)),K135*K151,"??")</f>
        <v>??</v>
      </c>
      <c r="L159" s="173" t="str">
        <f t="shared" si="4"/>
        <v>??</v>
      </c>
      <c r="M159" s="173" t="str">
        <f t="shared" si="4"/>
        <v>??</v>
      </c>
      <c r="N159" s="173" t="str">
        <f t="shared" si="4"/>
        <v>??</v>
      </c>
      <c r="O159" s="173" t="str">
        <f t="shared" si="4"/>
        <v>??</v>
      </c>
      <c r="P159" s="173" t="str">
        <f t="shared" si="4"/>
        <v>??</v>
      </c>
      <c r="Q159" s="173" t="str">
        <f t="shared" si="4"/>
        <v>??</v>
      </c>
      <c r="R159" s="173" t="str">
        <f t="shared" si="4"/>
        <v>??</v>
      </c>
      <c r="S159" s="173" t="str">
        <f t="shared" si="4"/>
        <v>??</v>
      </c>
      <c r="T159" s="173" t="str">
        <f t="shared" si="4"/>
        <v>??</v>
      </c>
      <c r="U159" s="173" t="str">
        <f t="shared" si="4"/>
        <v>??</v>
      </c>
      <c r="V159" s="173" t="str">
        <f t="shared" si="4"/>
        <v>??</v>
      </c>
      <c r="W159" s="173" t="str">
        <f t="shared" si="4"/>
        <v>??</v>
      </c>
      <c r="X159" s="173" t="str">
        <f t="shared" si="4"/>
        <v>??</v>
      </c>
      <c r="Y159" s="173" t="str">
        <f t="shared" si="4"/>
        <v>??</v>
      </c>
      <c r="Z159" s="173" t="str">
        <f t="shared" si="4"/>
        <v>??</v>
      </c>
      <c r="AA159" s="173" t="str">
        <f t="shared" si="4"/>
        <v>??</v>
      </c>
      <c r="AB159" s="173" t="str">
        <f t="shared" si="4"/>
        <v>??</v>
      </c>
      <c r="AC159" s="173" t="str">
        <f t="shared" si="4"/>
        <v>??</v>
      </c>
      <c r="AD159" s="173" t="str">
        <f t="shared" si="4"/>
        <v>??</v>
      </c>
    </row>
    <row r="160" spans="1:122" s="73" customFormat="1">
      <c r="A160" s="76"/>
      <c r="B160" s="145"/>
      <c r="C160" s="145"/>
      <c r="D160" s="145"/>
      <c r="E160" s="145"/>
      <c r="F160" s="116"/>
      <c r="G160" s="106"/>
      <c r="H160" s="129"/>
      <c r="I160" s="129"/>
      <c r="J160" s="129"/>
      <c r="K160" s="146"/>
      <c r="L160" s="147"/>
      <c r="M160" s="147"/>
      <c r="N160" s="148"/>
      <c r="O160" s="149"/>
      <c r="P160" s="148"/>
      <c r="Q160" s="148"/>
      <c r="R160" s="148"/>
      <c r="S160" s="148"/>
      <c r="T160" s="148"/>
      <c r="U160" s="148"/>
      <c r="V160" s="148"/>
      <c r="W160" s="148"/>
      <c r="X160" s="148"/>
      <c r="Y160" s="148"/>
      <c r="Z160" s="148"/>
      <c r="AA160" s="148"/>
      <c r="AB160" s="148"/>
      <c r="AC160" s="148"/>
      <c r="AD160" s="148"/>
    </row>
    <row r="161" spans="1:122" s="73" customFormat="1" ht="49.5" customHeight="1">
      <c r="A161" s="76"/>
      <c r="B161" s="122" t="s">
        <v>173</v>
      </c>
      <c r="C161" s="122"/>
      <c r="D161" s="106" t="s">
        <v>175</v>
      </c>
      <c r="E161" s="106"/>
      <c r="F161" s="150" t="s">
        <v>177</v>
      </c>
      <c r="G161" s="115" t="s">
        <v>8</v>
      </c>
      <c r="H161" s="115" t="s">
        <v>51</v>
      </c>
      <c r="I161" s="115"/>
      <c r="J161" s="115"/>
      <c r="K161" s="173" t="str">
        <f t="shared" ref="K161:AD161" si="5">IF(AND(ISNUMBER(K156),ISNUMBER(Napp_manure_gr)),K156*Napp_manure_gr,"??")</f>
        <v>??</v>
      </c>
      <c r="L161" s="173" t="str">
        <f t="shared" si="5"/>
        <v>??</v>
      </c>
      <c r="M161" s="173" t="str">
        <f t="shared" si="5"/>
        <v>??</v>
      </c>
      <c r="N161" s="173" t="str">
        <f t="shared" si="5"/>
        <v>??</v>
      </c>
      <c r="O161" s="173" t="str">
        <f t="shared" si="5"/>
        <v>??</v>
      </c>
      <c r="P161" s="173" t="str">
        <f t="shared" si="5"/>
        <v>??</v>
      </c>
      <c r="Q161" s="173" t="str">
        <f t="shared" si="5"/>
        <v>??</v>
      </c>
      <c r="R161" s="173" t="str">
        <f t="shared" si="5"/>
        <v>??</v>
      </c>
      <c r="S161" s="173" t="str">
        <f t="shared" si="5"/>
        <v>??</v>
      </c>
      <c r="T161" s="173" t="str">
        <f t="shared" si="5"/>
        <v>??</v>
      </c>
      <c r="U161" s="173" t="str">
        <f t="shared" si="5"/>
        <v>??</v>
      </c>
      <c r="V161" s="173" t="str">
        <f t="shared" si="5"/>
        <v>??</v>
      </c>
      <c r="W161" s="173" t="str">
        <f t="shared" si="5"/>
        <v>??</v>
      </c>
      <c r="X161" s="173" t="str">
        <f t="shared" si="5"/>
        <v>??</v>
      </c>
      <c r="Y161" s="173" t="str">
        <f t="shared" si="5"/>
        <v>??</v>
      </c>
      <c r="Z161" s="173" t="str">
        <f t="shared" si="5"/>
        <v>??</v>
      </c>
      <c r="AA161" s="173" t="str">
        <f t="shared" si="5"/>
        <v>??</v>
      </c>
      <c r="AB161" s="173" t="str">
        <f t="shared" si="5"/>
        <v>??</v>
      </c>
      <c r="AC161" s="173" t="str">
        <f t="shared" si="5"/>
        <v>??</v>
      </c>
      <c r="AD161" s="173" t="str">
        <f t="shared" si="5"/>
        <v>??</v>
      </c>
    </row>
    <row r="162" spans="1:122" s="73" customFormat="1" ht="49.5" customHeight="1">
      <c r="A162" s="76"/>
      <c r="B162" s="122" t="s">
        <v>174</v>
      </c>
      <c r="C162" s="122"/>
      <c r="D162" s="106" t="s">
        <v>176</v>
      </c>
      <c r="E162" s="106"/>
      <c r="F162" s="150" t="s">
        <v>178</v>
      </c>
      <c r="G162" s="115" t="s">
        <v>8</v>
      </c>
      <c r="H162" s="115" t="s">
        <v>51</v>
      </c>
      <c r="I162" s="115"/>
      <c r="J162" s="115"/>
      <c r="K162" s="173" t="str">
        <f t="shared" ref="K162:AD162" si="6">IF(AND(ISNUMBER(K158),ISNUMBER(Napp_manure_gr)),K158*Napp_manure_gr,"??")</f>
        <v>??</v>
      </c>
      <c r="L162" s="173" t="str">
        <f t="shared" si="6"/>
        <v>??</v>
      </c>
      <c r="M162" s="173" t="str">
        <f t="shared" si="6"/>
        <v>??</v>
      </c>
      <c r="N162" s="173" t="str">
        <f t="shared" si="6"/>
        <v>??</v>
      </c>
      <c r="O162" s="173" t="str">
        <f t="shared" si="6"/>
        <v>??</v>
      </c>
      <c r="P162" s="173" t="str">
        <f t="shared" si="6"/>
        <v>??</v>
      </c>
      <c r="Q162" s="173" t="str">
        <f t="shared" si="6"/>
        <v>??</v>
      </c>
      <c r="R162" s="173" t="str">
        <f t="shared" si="6"/>
        <v>??</v>
      </c>
      <c r="S162" s="173" t="str">
        <f t="shared" si="6"/>
        <v>??</v>
      </c>
      <c r="T162" s="173" t="str">
        <f t="shared" si="6"/>
        <v>??</v>
      </c>
      <c r="U162" s="173" t="str">
        <f t="shared" si="6"/>
        <v>??</v>
      </c>
      <c r="V162" s="173" t="str">
        <f t="shared" si="6"/>
        <v>??</v>
      </c>
      <c r="W162" s="173" t="str">
        <f t="shared" si="6"/>
        <v>??</v>
      </c>
      <c r="X162" s="173" t="str">
        <f t="shared" si="6"/>
        <v>??</v>
      </c>
      <c r="Y162" s="173" t="str">
        <f t="shared" si="6"/>
        <v>??</v>
      </c>
      <c r="Z162" s="173" t="str">
        <f t="shared" si="6"/>
        <v>??</v>
      </c>
      <c r="AA162" s="173" t="str">
        <f t="shared" si="6"/>
        <v>??</v>
      </c>
      <c r="AB162" s="173" t="str">
        <f t="shared" si="6"/>
        <v>??</v>
      </c>
      <c r="AC162" s="173" t="str">
        <f t="shared" si="6"/>
        <v>??</v>
      </c>
      <c r="AD162" s="173" t="str">
        <f t="shared" si="6"/>
        <v>??</v>
      </c>
    </row>
    <row r="163" spans="1:122" s="73" customFormat="1">
      <c r="A163" s="76"/>
      <c r="B163" s="151"/>
      <c r="C163" s="151"/>
      <c r="D163" s="106"/>
      <c r="E163" s="106"/>
      <c r="F163" s="107"/>
      <c r="G163" s="115"/>
      <c r="H163" s="115"/>
      <c r="I163" s="115"/>
      <c r="J163" s="115"/>
      <c r="K163" s="146"/>
      <c r="L163" s="147"/>
      <c r="M163" s="147"/>
      <c r="N163" s="148"/>
      <c r="O163" s="149"/>
      <c r="P163" s="148"/>
      <c r="Q163" s="148"/>
      <c r="R163" s="148"/>
      <c r="S163" s="148"/>
      <c r="T163" s="148"/>
      <c r="U163" s="148"/>
      <c r="V163" s="148"/>
      <c r="W163" s="148"/>
      <c r="X163" s="148"/>
      <c r="Y163" s="148"/>
      <c r="Z163" s="148"/>
      <c r="AA163" s="148"/>
      <c r="AB163" s="148"/>
      <c r="AC163" s="148"/>
      <c r="AD163" s="148"/>
    </row>
    <row r="164" spans="1:122" s="73" customFormat="1" ht="55.5" customHeight="1">
      <c r="A164" s="76"/>
      <c r="B164" s="122" t="s">
        <v>179</v>
      </c>
      <c r="C164" s="122"/>
      <c r="D164" s="106" t="s">
        <v>180</v>
      </c>
      <c r="E164" s="106"/>
      <c r="F164" s="150" t="s">
        <v>183</v>
      </c>
      <c r="G164" s="115" t="s">
        <v>8</v>
      </c>
      <c r="H164" s="115" t="s">
        <v>51</v>
      </c>
      <c r="I164" s="115"/>
      <c r="J164" s="115"/>
      <c r="K164" s="173" t="str">
        <f t="shared" ref="K164:AD164" si="7">IF(AND(ISNUMBER(K156),ISNUMBER(Napp_manure_ar)),K156*Napp_manure_ar,"??")</f>
        <v>??</v>
      </c>
      <c r="L164" s="173" t="str">
        <f t="shared" si="7"/>
        <v>??</v>
      </c>
      <c r="M164" s="173" t="str">
        <f t="shared" si="7"/>
        <v>??</v>
      </c>
      <c r="N164" s="173" t="str">
        <f t="shared" si="7"/>
        <v>??</v>
      </c>
      <c r="O164" s="173" t="str">
        <f t="shared" si="7"/>
        <v>??</v>
      </c>
      <c r="P164" s="173" t="str">
        <f t="shared" si="7"/>
        <v>??</v>
      </c>
      <c r="Q164" s="173" t="str">
        <f t="shared" si="7"/>
        <v>??</v>
      </c>
      <c r="R164" s="173" t="str">
        <f t="shared" si="7"/>
        <v>??</v>
      </c>
      <c r="S164" s="173" t="str">
        <f t="shared" si="7"/>
        <v>??</v>
      </c>
      <c r="T164" s="173" t="str">
        <f t="shared" si="7"/>
        <v>??</v>
      </c>
      <c r="U164" s="173" t="str">
        <f t="shared" si="7"/>
        <v>??</v>
      </c>
      <c r="V164" s="173" t="str">
        <f t="shared" si="7"/>
        <v>??</v>
      </c>
      <c r="W164" s="173" t="str">
        <f t="shared" si="7"/>
        <v>??</v>
      </c>
      <c r="X164" s="173" t="str">
        <f t="shared" si="7"/>
        <v>??</v>
      </c>
      <c r="Y164" s="173" t="str">
        <f t="shared" si="7"/>
        <v>??</v>
      </c>
      <c r="Z164" s="173" t="str">
        <f t="shared" si="7"/>
        <v>??</v>
      </c>
      <c r="AA164" s="173" t="str">
        <f t="shared" si="7"/>
        <v>??</v>
      </c>
      <c r="AB164" s="173" t="str">
        <f t="shared" si="7"/>
        <v>??</v>
      </c>
      <c r="AC164" s="173" t="str">
        <f t="shared" si="7"/>
        <v>??</v>
      </c>
      <c r="AD164" s="173" t="str">
        <f t="shared" si="7"/>
        <v>??</v>
      </c>
    </row>
    <row r="165" spans="1:122" s="73" customFormat="1" ht="55.5" customHeight="1">
      <c r="A165" s="76"/>
      <c r="B165" s="122" t="s">
        <v>181</v>
      </c>
      <c r="C165" s="122"/>
      <c r="D165" s="106" t="s">
        <v>182</v>
      </c>
      <c r="E165" s="106"/>
      <c r="F165" s="150" t="s">
        <v>184</v>
      </c>
      <c r="G165" s="115" t="s">
        <v>8</v>
      </c>
      <c r="H165" s="115" t="s">
        <v>51</v>
      </c>
      <c r="I165" s="115"/>
      <c r="J165" s="115"/>
      <c r="K165" s="173" t="str">
        <f t="shared" ref="K165:AD165" si="8">IF(AND(ISNUMBER(K158),ISNUMBER(Napp_manure_ar)),K158*Napp_manure_ar,"??")</f>
        <v>??</v>
      </c>
      <c r="L165" s="173" t="str">
        <f t="shared" si="8"/>
        <v>??</v>
      </c>
      <c r="M165" s="173" t="str">
        <f t="shared" si="8"/>
        <v>??</v>
      </c>
      <c r="N165" s="173" t="str">
        <f t="shared" si="8"/>
        <v>??</v>
      </c>
      <c r="O165" s="173" t="str">
        <f t="shared" si="8"/>
        <v>??</v>
      </c>
      <c r="P165" s="173" t="str">
        <f t="shared" si="8"/>
        <v>??</v>
      </c>
      <c r="Q165" s="173" t="str">
        <f t="shared" si="8"/>
        <v>??</v>
      </c>
      <c r="R165" s="173" t="str">
        <f t="shared" si="8"/>
        <v>??</v>
      </c>
      <c r="S165" s="173" t="str">
        <f t="shared" si="8"/>
        <v>??</v>
      </c>
      <c r="T165" s="173" t="str">
        <f t="shared" si="8"/>
        <v>??</v>
      </c>
      <c r="U165" s="173" t="str">
        <f t="shared" si="8"/>
        <v>??</v>
      </c>
      <c r="V165" s="173" t="str">
        <f t="shared" si="8"/>
        <v>??</v>
      </c>
      <c r="W165" s="173" t="str">
        <f t="shared" si="8"/>
        <v>??</v>
      </c>
      <c r="X165" s="173" t="str">
        <f t="shared" si="8"/>
        <v>??</v>
      </c>
      <c r="Y165" s="173" t="str">
        <f t="shared" si="8"/>
        <v>??</v>
      </c>
      <c r="Z165" s="173" t="str">
        <f t="shared" si="8"/>
        <v>??</v>
      </c>
      <c r="AA165" s="173" t="str">
        <f t="shared" si="8"/>
        <v>??</v>
      </c>
      <c r="AB165" s="173" t="str">
        <f t="shared" si="8"/>
        <v>??</v>
      </c>
      <c r="AC165" s="173" t="str">
        <f t="shared" si="8"/>
        <v>??</v>
      </c>
      <c r="AD165" s="173" t="str">
        <f t="shared" si="8"/>
        <v>??</v>
      </c>
    </row>
    <row r="166" spans="1:122" s="73" customFormat="1">
      <c r="A166" s="76"/>
      <c r="B166" s="119"/>
      <c r="C166" s="119"/>
      <c r="D166" s="106"/>
      <c r="E166" s="106"/>
      <c r="F166" s="119"/>
      <c r="G166" s="115"/>
      <c r="H166" s="115"/>
      <c r="I166" s="115"/>
      <c r="J166" s="115"/>
      <c r="K166" s="146"/>
      <c r="L166" s="147"/>
      <c r="M166" s="147"/>
      <c r="N166" s="148"/>
      <c r="O166" s="149"/>
      <c r="P166" s="148"/>
      <c r="Q166" s="148"/>
      <c r="R166" s="148"/>
      <c r="S166" s="148"/>
      <c r="T166" s="148"/>
      <c r="U166" s="148"/>
      <c r="V166" s="148"/>
      <c r="W166" s="148"/>
      <c r="X166" s="148"/>
      <c r="Y166" s="148"/>
      <c r="Z166" s="148"/>
      <c r="AA166" s="148"/>
      <c r="AB166" s="148"/>
      <c r="AC166" s="148"/>
      <c r="AD166" s="148"/>
    </row>
    <row r="167" spans="1:122" s="73" customFormat="1" ht="51" customHeight="1">
      <c r="A167" s="76"/>
      <c r="B167" s="116" t="s">
        <v>130</v>
      </c>
      <c r="C167" s="116"/>
      <c r="D167" s="106" t="s">
        <v>121</v>
      </c>
      <c r="E167" s="106"/>
      <c r="F167" s="123" t="s">
        <v>146</v>
      </c>
      <c r="G167" s="115" t="s">
        <v>8</v>
      </c>
      <c r="H167" s="115" t="s">
        <v>51</v>
      </c>
      <c r="I167" s="115"/>
      <c r="J167" s="115"/>
      <c r="K167" s="173">
        <f t="shared" ref="K167:AD167" si="9">K142*K140*Tgr_int</f>
        <v>1796.17</v>
      </c>
      <c r="L167" s="173">
        <f t="shared" si="9"/>
        <v>758.74800000000005</v>
      </c>
      <c r="M167" s="173">
        <f t="shared" si="9"/>
        <v>1909.25875</v>
      </c>
      <c r="N167" s="173">
        <f t="shared" si="9"/>
        <v>852.17374999999993</v>
      </c>
      <c r="O167" s="173">
        <f t="shared" si="9"/>
        <v>100.99680000000001</v>
      </c>
      <c r="P167" s="173">
        <f t="shared" si="9"/>
        <v>497.13576</v>
      </c>
      <c r="Q167" s="173">
        <f t="shared" si="9"/>
        <v>497.13576</v>
      </c>
      <c r="R167" s="173">
        <f t="shared" si="9"/>
        <v>645.11599999999999</v>
      </c>
      <c r="S167" s="173">
        <f t="shared" si="9"/>
        <v>2248.2600000000002</v>
      </c>
      <c r="T167" s="173">
        <f t="shared" si="9"/>
        <v>2014.53</v>
      </c>
      <c r="U167" s="173">
        <f t="shared" si="9"/>
        <v>2014.53</v>
      </c>
      <c r="V167" s="173">
        <f t="shared" si="9"/>
        <v>2014.53</v>
      </c>
      <c r="W167" s="173">
        <f t="shared" si="9"/>
        <v>906.29999999999984</v>
      </c>
      <c r="X167" s="173">
        <f t="shared" si="9"/>
        <v>1653.6</v>
      </c>
      <c r="Y167" s="173">
        <f t="shared" si="9"/>
        <v>1812.5999999999997</v>
      </c>
      <c r="Z167" s="173">
        <f t="shared" si="9"/>
        <v>1105.58</v>
      </c>
      <c r="AA167" s="173">
        <f t="shared" si="9"/>
        <v>653.4899999999999</v>
      </c>
      <c r="AB167" s="173">
        <f t="shared" si="9"/>
        <v>2554.6</v>
      </c>
      <c r="AC167" s="173">
        <f t="shared" si="9"/>
        <v>1452.1999999999998</v>
      </c>
      <c r="AD167" s="173">
        <f t="shared" si="9"/>
        <v>2554.6</v>
      </c>
    </row>
    <row r="168" spans="1:122" s="73" customFormat="1">
      <c r="A168" s="76"/>
      <c r="B168" s="119"/>
      <c r="C168" s="119"/>
      <c r="D168" s="106"/>
      <c r="E168" s="106"/>
      <c r="F168" s="123"/>
      <c r="G168" s="115"/>
      <c r="H168" s="115"/>
      <c r="I168" s="115"/>
      <c r="J168" s="115"/>
      <c r="K168" s="215"/>
      <c r="L168" s="215"/>
      <c r="M168" s="215"/>
      <c r="N168" s="215"/>
      <c r="O168" s="215"/>
      <c r="P168" s="215"/>
      <c r="Q168" s="215"/>
      <c r="R168" s="215"/>
      <c r="S168" s="215"/>
      <c r="T168" s="215"/>
      <c r="U168" s="215"/>
      <c r="V168" s="215"/>
      <c r="W168" s="215"/>
      <c r="X168" s="215"/>
      <c r="Y168" s="215"/>
      <c r="Z168" s="215"/>
      <c r="AA168" s="215"/>
      <c r="AB168" s="215"/>
      <c r="AC168" s="215"/>
      <c r="AD168" s="215"/>
    </row>
    <row r="169" spans="1:122" s="73" customFormat="1" ht="51" customHeight="1">
      <c r="A169" s="76"/>
      <c r="B169" s="116" t="s">
        <v>131</v>
      </c>
      <c r="C169" s="116"/>
      <c r="D169" s="106" t="s">
        <v>122</v>
      </c>
      <c r="E169" s="106"/>
      <c r="F169" s="256" t="s">
        <v>415</v>
      </c>
      <c r="G169" s="115" t="s">
        <v>8</v>
      </c>
      <c r="H169" s="115" t="s">
        <v>51</v>
      </c>
      <c r="I169" s="115"/>
      <c r="J169" s="152"/>
      <c r="K169" s="173" t="str">
        <f t="shared" ref="K169:AD169" si="10">IF(AND(ISNUMBER(K140),ISNUMBER(K142),ISNUMBER(Tbioc_int)),K142*K140*Tbioc_int,"??")</f>
        <v>??</v>
      </c>
      <c r="L169" s="173" t="str">
        <f t="shared" si="10"/>
        <v>??</v>
      </c>
      <c r="M169" s="173" t="str">
        <f t="shared" si="10"/>
        <v>??</v>
      </c>
      <c r="N169" s="173" t="str">
        <f t="shared" si="10"/>
        <v>??</v>
      </c>
      <c r="O169" s="173" t="str">
        <f t="shared" si="10"/>
        <v>??</v>
      </c>
      <c r="P169" s="173" t="str">
        <f t="shared" si="10"/>
        <v>??</v>
      </c>
      <c r="Q169" s="173" t="str">
        <f t="shared" si="10"/>
        <v>??</v>
      </c>
      <c r="R169" s="173" t="str">
        <f t="shared" si="10"/>
        <v>??</v>
      </c>
      <c r="S169" s="173" t="str">
        <f t="shared" si="10"/>
        <v>??</v>
      </c>
      <c r="T169" s="173" t="str">
        <f t="shared" si="10"/>
        <v>??</v>
      </c>
      <c r="U169" s="173" t="str">
        <f t="shared" si="10"/>
        <v>??</v>
      </c>
      <c r="V169" s="173" t="str">
        <f t="shared" si="10"/>
        <v>??</v>
      </c>
      <c r="W169" s="173" t="str">
        <f t="shared" si="10"/>
        <v>??</v>
      </c>
      <c r="X169" s="173" t="str">
        <f t="shared" si="10"/>
        <v>??</v>
      </c>
      <c r="Y169" s="173" t="str">
        <f t="shared" si="10"/>
        <v>??</v>
      </c>
      <c r="Z169" s="173" t="str">
        <f t="shared" si="10"/>
        <v>??</v>
      </c>
      <c r="AA169" s="173" t="str">
        <f t="shared" si="10"/>
        <v>??</v>
      </c>
      <c r="AB169" s="173" t="str">
        <f t="shared" si="10"/>
        <v>??</v>
      </c>
      <c r="AC169" s="173" t="str">
        <f t="shared" si="10"/>
        <v>??</v>
      </c>
      <c r="AD169" s="173" t="str">
        <f t="shared" si="10"/>
        <v>??</v>
      </c>
    </row>
    <row r="170" spans="1:122" s="73" customFormat="1">
      <c r="A170" s="76"/>
      <c r="B170" s="119"/>
      <c r="C170" s="119"/>
      <c r="D170" s="119"/>
      <c r="E170" s="119"/>
      <c r="F170" s="119"/>
      <c r="G170" s="119"/>
      <c r="H170" s="106"/>
      <c r="I170" s="106"/>
      <c r="J170" s="106"/>
      <c r="K170" s="153"/>
      <c r="L170" s="154"/>
      <c r="M170" s="154"/>
      <c r="N170" s="155"/>
      <c r="O170" s="156"/>
      <c r="P170" s="155"/>
      <c r="Q170" s="155"/>
      <c r="R170" s="155"/>
      <c r="S170" s="155"/>
      <c r="T170" s="155"/>
      <c r="U170" s="155"/>
      <c r="V170" s="155"/>
      <c r="W170" s="155"/>
      <c r="X170" s="155"/>
      <c r="Y170" s="155"/>
      <c r="Z170" s="155"/>
      <c r="AA170" s="155"/>
      <c r="AB170" s="155"/>
      <c r="AC170" s="155"/>
      <c r="AD170" s="155"/>
    </row>
    <row r="171" spans="1:122" s="73" customFormat="1">
      <c r="A171" s="76"/>
      <c r="B171" s="119"/>
      <c r="C171" s="119"/>
      <c r="D171" s="119"/>
      <c r="E171" s="119"/>
      <c r="F171" s="106"/>
      <c r="G171" s="106"/>
      <c r="H171" s="106"/>
      <c r="I171" s="106"/>
      <c r="J171" s="106"/>
      <c r="K171" s="157"/>
      <c r="L171" s="127"/>
      <c r="M171" s="127"/>
      <c r="N171" s="158"/>
      <c r="O171" s="159"/>
      <c r="P171" s="158"/>
      <c r="Q171" s="158"/>
      <c r="R171" s="158"/>
      <c r="S171" s="158"/>
      <c r="T171" s="158"/>
      <c r="U171" s="158"/>
      <c r="V171" s="158"/>
      <c r="W171" s="158"/>
      <c r="X171" s="158"/>
      <c r="Y171" s="158"/>
      <c r="Z171" s="158"/>
      <c r="AA171" s="158"/>
      <c r="AB171" s="158"/>
      <c r="AC171" s="158"/>
      <c r="AD171" s="158"/>
    </row>
    <row r="172" spans="1:122" s="73" customFormat="1" ht="14.65">
      <c r="A172" s="76"/>
      <c r="B172" s="103" t="s">
        <v>1</v>
      </c>
      <c r="C172" s="103"/>
      <c r="D172" s="103"/>
      <c r="E172" s="103"/>
      <c r="F172" s="104"/>
      <c r="G172" s="104"/>
      <c r="H172" s="104"/>
      <c r="I172" s="104"/>
      <c r="J172" s="104"/>
      <c r="K172" s="104"/>
      <c r="L172" s="104"/>
      <c r="M172" s="104"/>
      <c r="N172" s="105"/>
      <c r="O172" s="105"/>
      <c r="P172" s="105"/>
      <c r="Q172" s="105"/>
      <c r="R172" s="105"/>
      <c r="S172" s="105"/>
      <c r="T172" s="105"/>
      <c r="U172" s="105"/>
      <c r="V172" s="105"/>
      <c r="W172" s="105"/>
      <c r="X172" s="105"/>
      <c r="Y172" s="105"/>
      <c r="Z172" s="105"/>
      <c r="AA172" s="105"/>
      <c r="AB172" s="105"/>
      <c r="AC172" s="105"/>
      <c r="AD172" s="105"/>
      <c r="DQ172" s="79"/>
      <c r="DR172" s="79"/>
    </row>
    <row r="173" spans="1:122" s="73" customFormat="1">
      <c r="A173" s="76"/>
      <c r="B173" s="106"/>
      <c r="C173" s="106"/>
      <c r="D173" s="106"/>
      <c r="E173" s="106"/>
      <c r="F173" s="106"/>
      <c r="G173" s="106"/>
      <c r="H173" s="106"/>
      <c r="I173" s="106"/>
      <c r="J173" s="106"/>
      <c r="K173" s="106"/>
      <c r="L173" s="106"/>
      <c r="M173" s="106"/>
      <c r="N173" s="107"/>
      <c r="O173" s="129"/>
      <c r="P173" s="106"/>
      <c r="Q173" s="106"/>
      <c r="R173" s="106"/>
      <c r="S173" s="106"/>
      <c r="T173" s="106"/>
      <c r="U173" s="106"/>
      <c r="V173" s="106"/>
      <c r="W173" s="106"/>
      <c r="X173" s="106"/>
      <c r="Y173" s="106"/>
      <c r="Z173" s="106"/>
      <c r="AA173" s="106"/>
      <c r="AB173" s="106"/>
      <c r="AC173" s="106"/>
      <c r="AD173" s="106"/>
      <c r="DQ173" s="79"/>
      <c r="DR173" s="79"/>
    </row>
    <row r="174" spans="1:122" s="73" customFormat="1" ht="13.9">
      <c r="A174" s="76"/>
      <c r="B174" s="110" t="s">
        <v>2</v>
      </c>
      <c r="C174" s="110"/>
      <c r="D174" s="111" t="s">
        <v>4</v>
      </c>
      <c r="E174" s="111"/>
      <c r="F174" s="111" t="s">
        <v>9</v>
      </c>
      <c r="G174" s="112" t="s">
        <v>11</v>
      </c>
      <c r="H174" s="112" t="s">
        <v>3</v>
      </c>
      <c r="I174" s="112"/>
      <c r="J174" s="112"/>
      <c r="K174" s="112" t="s">
        <v>7</v>
      </c>
      <c r="L174" s="106"/>
      <c r="M174" s="106"/>
      <c r="N174" s="106"/>
      <c r="O174" s="129"/>
      <c r="P174" s="106"/>
      <c r="Q174" s="106"/>
      <c r="R174" s="106"/>
      <c r="S174" s="106"/>
      <c r="T174" s="106"/>
      <c r="U174" s="106"/>
      <c r="V174" s="106"/>
      <c r="W174" s="106"/>
      <c r="X174" s="106"/>
      <c r="Y174" s="106"/>
      <c r="Z174" s="106"/>
      <c r="AA174" s="106"/>
      <c r="AB174" s="106"/>
      <c r="AC174" s="106"/>
      <c r="AD174" s="106"/>
      <c r="DQ174" s="79"/>
      <c r="DR174" s="79"/>
    </row>
    <row r="175" spans="1:122" s="73" customFormat="1">
      <c r="A175" s="76"/>
      <c r="B175" s="110"/>
      <c r="C175" s="110"/>
      <c r="D175" s="111"/>
      <c r="E175" s="111"/>
      <c r="F175" s="111"/>
      <c r="G175" s="112"/>
      <c r="H175" s="112"/>
      <c r="I175" s="112"/>
      <c r="J175" s="112"/>
      <c r="K175" s="112"/>
      <c r="L175" s="106"/>
      <c r="M175" s="106"/>
      <c r="N175" s="106"/>
      <c r="O175" s="129"/>
      <c r="P175" s="106"/>
      <c r="Q175" s="106"/>
      <c r="R175" s="106"/>
      <c r="S175" s="106"/>
      <c r="T175" s="106"/>
      <c r="U175" s="106"/>
      <c r="V175" s="106"/>
      <c r="W175" s="106"/>
      <c r="X175" s="106"/>
      <c r="Y175" s="106"/>
      <c r="Z175" s="106"/>
      <c r="AA175" s="106"/>
      <c r="AB175" s="106"/>
      <c r="AC175" s="106"/>
      <c r="AD175" s="106"/>
      <c r="DQ175" s="79"/>
      <c r="DR175" s="79"/>
    </row>
    <row r="176" spans="1:122" s="73" customFormat="1" ht="14.65">
      <c r="A176" s="76"/>
      <c r="B176" s="347" t="s">
        <v>196</v>
      </c>
      <c r="C176" s="347"/>
      <c r="D176" s="347"/>
      <c r="E176" s="347"/>
      <c r="F176" s="347"/>
      <c r="G176" s="347"/>
      <c r="H176" s="347"/>
      <c r="I176" s="347"/>
      <c r="J176" s="347"/>
      <c r="K176" s="347"/>
      <c r="L176" s="347"/>
      <c r="M176" s="347"/>
      <c r="N176" s="347"/>
      <c r="O176" s="347"/>
      <c r="P176" s="347"/>
      <c r="Q176" s="347"/>
      <c r="R176" s="347"/>
      <c r="S176" s="347"/>
      <c r="T176" s="347"/>
      <c r="U176" s="347"/>
      <c r="V176" s="347"/>
      <c r="W176" s="347"/>
      <c r="X176" s="347"/>
      <c r="Y176" s="347"/>
      <c r="Z176" s="347"/>
      <c r="AA176" s="347"/>
      <c r="AB176" s="347"/>
      <c r="AC176" s="347"/>
      <c r="AD176" s="347"/>
      <c r="DQ176" s="79"/>
      <c r="DR176" s="79"/>
    </row>
    <row r="177" spans="1:122" s="73" customFormat="1">
      <c r="A177" s="76"/>
      <c r="B177" s="119"/>
      <c r="C177" s="119"/>
      <c r="D177" s="107"/>
      <c r="E177" s="107"/>
      <c r="F177" s="119"/>
      <c r="G177" s="115"/>
      <c r="H177" s="115"/>
      <c r="I177" s="115"/>
      <c r="J177" s="115"/>
      <c r="K177" s="106"/>
      <c r="L177" s="106"/>
      <c r="M177" s="106"/>
      <c r="N177" s="106"/>
      <c r="O177" s="129"/>
      <c r="P177" s="106"/>
      <c r="Q177" s="106"/>
      <c r="R177" s="106"/>
      <c r="S177" s="106"/>
      <c r="T177" s="106"/>
      <c r="U177" s="106"/>
      <c r="V177" s="106"/>
      <c r="W177" s="106"/>
      <c r="X177" s="106"/>
      <c r="Y177" s="106"/>
      <c r="Z177" s="106"/>
      <c r="AA177" s="106"/>
      <c r="AB177" s="106"/>
      <c r="AC177" s="106"/>
      <c r="AD177" s="106"/>
    </row>
    <row r="178" spans="1:122" s="73" customFormat="1" ht="17.649999999999999">
      <c r="A178" s="76"/>
      <c r="B178" s="160" t="s">
        <v>103</v>
      </c>
      <c r="C178" s="160"/>
      <c r="D178" s="161"/>
      <c r="E178" s="161"/>
      <c r="F178" s="106"/>
      <c r="G178" s="115"/>
      <c r="H178" s="115"/>
      <c r="I178" s="115"/>
      <c r="J178" s="115"/>
      <c r="K178" s="106"/>
      <c r="L178" s="106"/>
      <c r="M178" s="106"/>
      <c r="N178" s="106"/>
      <c r="O178" s="129"/>
      <c r="P178" s="106"/>
      <c r="Q178" s="106"/>
      <c r="R178" s="106"/>
      <c r="S178" s="106"/>
      <c r="T178" s="106"/>
      <c r="U178" s="106"/>
      <c r="V178" s="106"/>
      <c r="W178" s="106"/>
      <c r="X178" s="106"/>
      <c r="Y178" s="106"/>
      <c r="Z178" s="106"/>
      <c r="AA178" s="106"/>
      <c r="AB178" s="106"/>
      <c r="AC178" s="106"/>
      <c r="AD178" s="106"/>
    </row>
    <row r="179" spans="1:122" s="73" customFormat="1" ht="49.5">
      <c r="A179" s="76"/>
      <c r="B179" s="257" t="s">
        <v>309</v>
      </c>
      <c r="C179" s="116"/>
      <c r="D179" s="107" t="s">
        <v>123</v>
      </c>
      <c r="E179" s="107"/>
      <c r="F179" s="119" t="s">
        <v>397</v>
      </c>
      <c r="G179" s="115" t="s">
        <v>8</v>
      </c>
      <c r="H179" s="124" t="s">
        <v>132</v>
      </c>
      <c r="I179" s="124"/>
      <c r="J179" s="124"/>
      <c r="K179" s="173" t="str">
        <f t="shared" ref="K179:AD179" si="11">IF(AND(ISNUMBER(K165),ISNUMBER(K169)),100*K165*QN_arable/(K169*DEPTHarable*RHOsoilwet),"??")</f>
        <v>??</v>
      </c>
      <c r="L179" s="173" t="str">
        <f t="shared" si="11"/>
        <v>??</v>
      </c>
      <c r="M179" s="173" t="str">
        <f t="shared" si="11"/>
        <v>??</v>
      </c>
      <c r="N179" s="173" t="str">
        <f t="shared" si="11"/>
        <v>??</v>
      </c>
      <c r="O179" s="173" t="str">
        <f t="shared" si="11"/>
        <v>??</v>
      </c>
      <c r="P179" s="173" t="str">
        <f t="shared" si="11"/>
        <v>??</v>
      </c>
      <c r="Q179" s="173" t="str">
        <f t="shared" si="11"/>
        <v>??</v>
      </c>
      <c r="R179" s="173" t="str">
        <f t="shared" si="11"/>
        <v>??</v>
      </c>
      <c r="S179" s="173" t="str">
        <f t="shared" si="11"/>
        <v>??</v>
      </c>
      <c r="T179" s="173" t="str">
        <f t="shared" si="11"/>
        <v>??</v>
      </c>
      <c r="U179" s="173" t="str">
        <f t="shared" si="11"/>
        <v>??</v>
      </c>
      <c r="V179" s="173" t="str">
        <f t="shared" si="11"/>
        <v>??</v>
      </c>
      <c r="W179" s="173" t="str">
        <f t="shared" si="11"/>
        <v>??</v>
      </c>
      <c r="X179" s="173" t="str">
        <f t="shared" si="11"/>
        <v>??</v>
      </c>
      <c r="Y179" s="173" t="str">
        <f t="shared" si="11"/>
        <v>??</v>
      </c>
      <c r="Z179" s="173" t="str">
        <f t="shared" si="11"/>
        <v>??</v>
      </c>
      <c r="AA179" s="173" t="str">
        <f t="shared" si="11"/>
        <v>??</v>
      </c>
      <c r="AB179" s="173" t="str">
        <f t="shared" si="11"/>
        <v>??</v>
      </c>
      <c r="AC179" s="173" t="str">
        <f t="shared" si="11"/>
        <v>??</v>
      </c>
      <c r="AD179" s="173" t="str">
        <f t="shared" si="11"/>
        <v>??</v>
      </c>
    </row>
    <row r="180" spans="1:122" s="73" customFormat="1">
      <c r="A180" s="76"/>
      <c r="B180" s="123"/>
      <c r="C180" s="119"/>
      <c r="D180" s="106"/>
      <c r="E180" s="106"/>
      <c r="F180" s="119"/>
      <c r="G180" s="115"/>
      <c r="H180" s="124"/>
      <c r="I180" s="124"/>
      <c r="J180" s="124"/>
      <c r="K180" s="174"/>
      <c r="L180" s="174"/>
      <c r="M180" s="174"/>
      <c r="N180" s="174"/>
      <c r="O180" s="175"/>
      <c r="P180" s="174"/>
      <c r="Q180" s="174"/>
      <c r="R180" s="174"/>
      <c r="S180" s="174"/>
      <c r="T180" s="174"/>
      <c r="U180" s="174"/>
      <c r="V180" s="174"/>
      <c r="W180" s="174"/>
      <c r="X180" s="174"/>
      <c r="Y180" s="174"/>
      <c r="Z180" s="174"/>
      <c r="AA180" s="174"/>
      <c r="AB180" s="174"/>
      <c r="AC180" s="174"/>
      <c r="AD180" s="174"/>
    </row>
    <row r="181" spans="1:122" s="73" customFormat="1" ht="15" customHeight="1">
      <c r="A181" s="76"/>
      <c r="B181" s="205" t="s">
        <v>304</v>
      </c>
      <c r="C181" s="162"/>
      <c r="D181" s="106"/>
      <c r="E181" s="106"/>
      <c r="F181" s="119"/>
      <c r="G181" s="115"/>
      <c r="H181" s="124"/>
      <c r="I181" s="124"/>
      <c r="J181" s="124"/>
      <c r="K181" s="176"/>
      <c r="L181" s="176"/>
      <c r="M181" s="176"/>
      <c r="N181" s="176"/>
      <c r="O181" s="177"/>
      <c r="P181" s="176"/>
      <c r="Q181" s="176"/>
      <c r="R181" s="176"/>
      <c r="S181" s="176"/>
      <c r="T181" s="176"/>
      <c r="U181" s="176"/>
      <c r="V181" s="176"/>
      <c r="W181" s="176"/>
      <c r="X181" s="176"/>
      <c r="Y181" s="176"/>
      <c r="Z181" s="176"/>
      <c r="AA181" s="176"/>
      <c r="AB181" s="176"/>
      <c r="AC181" s="176"/>
      <c r="AD181" s="176"/>
    </row>
    <row r="182" spans="1:122" s="73" customFormat="1" ht="49.5">
      <c r="A182" s="76"/>
      <c r="B182" s="257" t="s">
        <v>310</v>
      </c>
      <c r="C182" s="116"/>
      <c r="D182" s="106" t="s">
        <v>125</v>
      </c>
      <c r="E182" s="106"/>
      <c r="F182" s="256" t="s">
        <v>398</v>
      </c>
      <c r="G182" s="115" t="s">
        <v>8</v>
      </c>
      <c r="H182" s="124" t="s">
        <v>132</v>
      </c>
      <c r="I182" s="124"/>
      <c r="J182" s="124"/>
      <c r="K182" s="173" t="str">
        <f t="shared" ref="K182:AD182" si="12">IF(AND(k_ar&gt;0,ISNUMBER(K179)),K179*((1-POWER(EXP(-k_ar*Tar_int_10),Nlapp_arab_10)))/(1-EXP(-k_ar*Tar_int_10)),"??")</f>
        <v>??</v>
      </c>
      <c r="L182" s="173" t="str">
        <f t="shared" si="12"/>
        <v>??</v>
      </c>
      <c r="M182" s="173" t="str">
        <f t="shared" si="12"/>
        <v>??</v>
      </c>
      <c r="N182" s="173" t="str">
        <f t="shared" si="12"/>
        <v>??</v>
      </c>
      <c r="O182" s="173" t="str">
        <f t="shared" si="12"/>
        <v>??</v>
      </c>
      <c r="P182" s="173" t="str">
        <f t="shared" si="12"/>
        <v>??</v>
      </c>
      <c r="Q182" s="173" t="str">
        <f t="shared" si="12"/>
        <v>??</v>
      </c>
      <c r="R182" s="173" t="str">
        <f t="shared" si="12"/>
        <v>??</v>
      </c>
      <c r="S182" s="173" t="str">
        <f t="shared" si="12"/>
        <v>??</v>
      </c>
      <c r="T182" s="173" t="str">
        <f t="shared" si="12"/>
        <v>??</v>
      </c>
      <c r="U182" s="173" t="str">
        <f t="shared" si="12"/>
        <v>??</v>
      </c>
      <c r="V182" s="173" t="str">
        <f t="shared" si="12"/>
        <v>??</v>
      </c>
      <c r="W182" s="173" t="str">
        <f t="shared" si="12"/>
        <v>??</v>
      </c>
      <c r="X182" s="173" t="str">
        <f t="shared" si="12"/>
        <v>??</v>
      </c>
      <c r="Y182" s="173" t="str">
        <f t="shared" si="12"/>
        <v>??</v>
      </c>
      <c r="Z182" s="173" t="str">
        <f t="shared" si="12"/>
        <v>??</v>
      </c>
      <c r="AA182" s="173" t="str">
        <f t="shared" si="12"/>
        <v>??</v>
      </c>
      <c r="AB182" s="173" t="str">
        <f t="shared" si="12"/>
        <v>??</v>
      </c>
      <c r="AC182" s="173" t="str">
        <f t="shared" si="12"/>
        <v>??</v>
      </c>
      <c r="AD182" s="173" t="str">
        <f t="shared" si="12"/>
        <v>??</v>
      </c>
    </row>
    <row r="183" spans="1:122" s="73" customFormat="1" ht="3" customHeight="1">
      <c r="A183" s="76"/>
      <c r="B183" s="136"/>
      <c r="C183" s="136"/>
      <c r="D183" s="136"/>
      <c r="E183" s="136"/>
      <c r="F183" s="164"/>
      <c r="G183" s="136"/>
      <c r="H183" s="136"/>
      <c r="I183" s="136"/>
      <c r="J183" s="136"/>
      <c r="K183" s="178"/>
      <c r="L183" s="178"/>
      <c r="M183" s="178"/>
      <c r="N183" s="179"/>
      <c r="O183" s="175"/>
      <c r="P183" s="174"/>
      <c r="Q183" s="174"/>
      <c r="R183" s="174"/>
      <c r="S183" s="174"/>
      <c r="T183" s="174"/>
      <c r="U183" s="174"/>
      <c r="V183" s="174"/>
      <c r="W183" s="174"/>
      <c r="X183" s="174"/>
      <c r="Y183" s="174"/>
      <c r="Z183" s="174"/>
      <c r="AA183" s="174"/>
      <c r="AB183" s="174"/>
      <c r="AC183" s="174"/>
      <c r="AD183" s="174"/>
      <c r="DQ183" s="79"/>
      <c r="DR183" s="79"/>
    </row>
    <row r="184" spans="1:122" s="73" customFormat="1" ht="39" customHeight="1">
      <c r="A184" s="76"/>
      <c r="B184" s="122" t="s">
        <v>293</v>
      </c>
      <c r="C184" s="136"/>
      <c r="D184" s="129" t="s">
        <v>290</v>
      </c>
      <c r="E184" s="129"/>
      <c r="F184" s="256" t="s">
        <v>399</v>
      </c>
      <c r="G184" s="115" t="s">
        <v>8</v>
      </c>
      <c r="H184" s="124" t="s">
        <v>132</v>
      </c>
      <c r="I184" s="124"/>
      <c r="J184" s="136"/>
      <c r="K184" s="173" t="str">
        <f t="shared" ref="K184:AD184" si="13">IF(ISNUMBER(K182),+K182*(1-EXP(-k_ar*30))/(k_ar*30),"??")</f>
        <v>??</v>
      </c>
      <c r="L184" s="173" t="str">
        <f t="shared" si="13"/>
        <v>??</v>
      </c>
      <c r="M184" s="173" t="str">
        <f t="shared" si="13"/>
        <v>??</v>
      </c>
      <c r="N184" s="173" t="str">
        <f t="shared" si="13"/>
        <v>??</v>
      </c>
      <c r="O184" s="173" t="str">
        <f t="shared" si="13"/>
        <v>??</v>
      </c>
      <c r="P184" s="173" t="str">
        <f t="shared" si="13"/>
        <v>??</v>
      </c>
      <c r="Q184" s="173" t="str">
        <f t="shared" si="13"/>
        <v>??</v>
      </c>
      <c r="R184" s="173" t="str">
        <f t="shared" si="13"/>
        <v>??</v>
      </c>
      <c r="S184" s="173" t="str">
        <f t="shared" si="13"/>
        <v>??</v>
      </c>
      <c r="T184" s="173" t="str">
        <f t="shared" si="13"/>
        <v>??</v>
      </c>
      <c r="U184" s="173" t="str">
        <f t="shared" si="13"/>
        <v>??</v>
      </c>
      <c r="V184" s="173" t="str">
        <f t="shared" si="13"/>
        <v>??</v>
      </c>
      <c r="W184" s="173" t="str">
        <f t="shared" si="13"/>
        <v>??</v>
      </c>
      <c r="X184" s="173" t="str">
        <f t="shared" si="13"/>
        <v>??</v>
      </c>
      <c r="Y184" s="173" t="str">
        <f t="shared" si="13"/>
        <v>??</v>
      </c>
      <c r="Z184" s="173" t="str">
        <f t="shared" si="13"/>
        <v>??</v>
      </c>
      <c r="AA184" s="173" t="str">
        <f t="shared" si="13"/>
        <v>??</v>
      </c>
      <c r="AB184" s="173" t="str">
        <f t="shared" si="13"/>
        <v>??</v>
      </c>
      <c r="AC184" s="173" t="str">
        <f t="shared" si="13"/>
        <v>??</v>
      </c>
      <c r="AD184" s="173" t="str">
        <f t="shared" si="13"/>
        <v>??</v>
      </c>
      <c r="DQ184" s="79"/>
      <c r="DR184" s="79"/>
    </row>
    <row r="185" spans="1:122" s="73" customFormat="1" ht="3" customHeight="1">
      <c r="A185" s="76"/>
      <c r="B185" s="136"/>
      <c r="C185" s="136"/>
      <c r="D185" s="136"/>
      <c r="E185" s="136"/>
      <c r="F185" s="164"/>
      <c r="G185" s="136"/>
      <c r="H185" s="136"/>
      <c r="I185" s="136"/>
      <c r="J185" s="136"/>
      <c r="K185" s="178"/>
      <c r="L185" s="178"/>
      <c r="M185" s="178"/>
      <c r="N185" s="179"/>
      <c r="O185" s="175"/>
      <c r="P185" s="174"/>
      <c r="Q185" s="174"/>
      <c r="R185" s="174"/>
      <c r="S185" s="174"/>
      <c r="T185" s="174"/>
      <c r="U185" s="174"/>
      <c r="V185" s="174"/>
      <c r="W185" s="174"/>
      <c r="X185" s="174"/>
      <c r="Y185" s="174"/>
      <c r="Z185" s="174"/>
      <c r="AA185" s="174"/>
      <c r="AB185" s="174"/>
      <c r="AC185" s="174"/>
      <c r="AD185" s="174"/>
      <c r="DQ185" s="79"/>
      <c r="DR185" s="79"/>
    </row>
    <row r="186" spans="1:122" s="73" customFormat="1" ht="40.15">
      <c r="A186" s="76"/>
      <c r="B186" s="122" t="s">
        <v>292</v>
      </c>
      <c r="C186" s="136"/>
      <c r="D186" s="129" t="s">
        <v>291</v>
      </c>
      <c r="E186" s="129"/>
      <c r="F186" s="256" t="s">
        <v>400</v>
      </c>
      <c r="G186" s="115" t="s">
        <v>8</v>
      </c>
      <c r="H186" s="124" t="s">
        <v>132</v>
      </c>
      <c r="I186" s="124"/>
      <c r="J186" s="136"/>
      <c r="K186" s="173" t="str">
        <f t="shared" ref="K186:AD186" si="14">IF(ISNUMBER(K182),+K182*(1-EXP(-k_ar*180))/(k_ar*180),"??")</f>
        <v>??</v>
      </c>
      <c r="L186" s="173" t="str">
        <f t="shared" si="14"/>
        <v>??</v>
      </c>
      <c r="M186" s="173" t="str">
        <f t="shared" si="14"/>
        <v>??</v>
      </c>
      <c r="N186" s="173" t="str">
        <f t="shared" si="14"/>
        <v>??</v>
      </c>
      <c r="O186" s="173" t="str">
        <f t="shared" si="14"/>
        <v>??</v>
      </c>
      <c r="P186" s="173" t="str">
        <f t="shared" si="14"/>
        <v>??</v>
      </c>
      <c r="Q186" s="173" t="str">
        <f t="shared" si="14"/>
        <v>??</v>
      </c>
      <c r="R186" s="173" t="str">
        <f t="shared" si="14"/>
        <v>??</v>
      </c>
      <c r="S186" s="173" t="str">
        <f t="shared" si="14"/>
        <v>??</v>
      </c>
      <c r="T186" s="173" t="str">
        <f t="shared" si="14"/>
        <v>??</v>
      </c>
      <c r="U186" s="173" t="str">
        <f t="shared" si="14"/>
        <v>??</v>
      </c>
      <c r="V186" s="173" t="str">
        <f t="shared" si="14"/>
        <v>??</v>
      </c>
      <c r="W186" s="173" t="str">
        <f t="shared" si="14"/>
        <v>??</v>
      </c>
      <c r="X186" s="173" t="str">
        <f t="shared" si="14"/>
        <v>??</v>
      </c>
      <c r="Y186" s="173" t="str">
        <f t="shared" si="14"/>
        <v>??</v>
      </c>
      <c r="Z186" s="173" t="str">
        <f t="shared" si="14"/>
        <v>??</v>
      </c>
      <c r="AA186" s="173" t="str">
        <f t="shared" si="14"/>
        <v>??</v>
      </c>
      <c r="AB186" s="173" t="str">
        <f t="shared" si="14"/>
        <v>??</v>
      </c>
      <c r="AC186" s="173" t="str">
        <f t="shared" si="14"/>
        <v>??</v>
      </c>
      <c r="AD186" s="173" t="str">
        <f t="shared" si="14"/>
        <v>??</v>
      </c>
      <c r="DQ186" s="79"/>
      <c r="DR186" s="79"/>
    </row>
    <row r="187" spans="1:122" s="73" customFormat="1">
      <c r="A187" s="76"/>
      <c r="B187" s="122"/>
      <c r="C187" s="136"/>
      <c r="D187" s="129"/>
      <c r="E187" s="129"/>
      <c r="F187" s="164"/>
      <c r="G187" s="115"/>
      <c r="H187" s="124"/>
      <c r="I187" s="124"/>
      <c r="J187" s="136"/>
      <c r="K187" s="124"/>
      <c r="L187" s="124"/>
      <c r="M187" s="124"/>
      <c r="N187" s="124"/>
      <c r="O187" s="124"/>
      <c r="P187" s="124"/>
      <c r="Q187" s="124"/>
      <c r="R187" s="124"/>
      <c r="S187" s="124"/>
      <c r="T187" s="124"/>
      <c r="U187" s="124"/>
      <c r="V187" s="124"/>
      <c r="W187" s="124"/>
      <c r="X187" s="124"/>
      <c r="Y187" s="124"/>
      <c r="Z187" s="124"/>
      <c r="AA187" s="124"/>
      <c r="AB187" s="124"/>
      <c r="AC187" s="124"/>
      <c r="AD187" s="124"/>
      <c r="DQ187" s="79"/>
      <c r="DR187" s="79"/>
    </row>
    <row r="188" spans="1:122" s="73" customFormat="1">
      <c r="A188" s="76"/>
      <c r="B188" s="122"/>
      <c r="C188" s="136"/>
      <c r="D188" s="129"/>
      <c r="E188" s="129"/>
      <c r="F188" s="164"/>
      <c r="G188" s="115"/>
      <c r="H188" s="124"/>
      <c r="I188" s="124"/>
      <c r="J188" s="136"/>
      <c r="K188" s="124"/>
      <c r="L188" s="124"/>
      <c r="M188" s="124"/>
      <c r="N188" s="124"/>
      <c r="O188" s="124"/>
      <c r="P188" s="124"/>
      <c r="Q188" s="124"/>
      <c r="R188" s="124"/>
      <c r="S188" s="124"/>
      <c r="T188" s="124"/>
      <c r="U188" s="124"/>
      <c r="V188" s="124"/>
      <c r="W188" s="124"/>
      <c r="X188" s="124"/>
      <c r="Y188" s="124"/>
      <c r="Z188" s="124"/>
      <c r="AA188" s="124"/>
      <c r="AB188" s="124"/>
      <c r="AC188" s="124"/>
      <c r="AD188" s="124"/>
      <c r="DQ188" s="79"/>
      <c r="DR188" s="79"/>
    </row>
    <row r="189" spans="1:122" s="73" customFormat="1" ht="17.649999999999999">
      <c r="A189" s="76"/>
      <c r="B189" s="206" t="s">
        <v>198</v>
      </c>
      <c r="C189" s="187"/>
      <c r="D189" s="187"/>
      <c r="E189" s="187"/>
      <c r="F189" s="119"/>
      <c r="G189" s="115"/>
      <c r="H189" s="124"/>
      <c r="I189" s="124"/>
      <c r="J189" s="128"/>
      <c r="K189" s="106"/>
      <c r="L189" s="106"/>
      <c r="M189" s="106"/>
      <c r="N189" s="106"/>
      <c r="O189" s="129"/>
      <c r="P189" s="106"/>
      <c r="Q189" s="106"/>
      <c r="R189" s="106"/>
      <c r="S189" s="106"/>
      <c r="T189" s="106"/>
      <c r="U189" s="106"/>
      <c r="V189" s="106"/>
      <c r="W189" s="106"/>
      <c r="X189" s="106"/>
      <c r="Y189" s="106"/>
      <c r="Z189" s="106"/>
      <c r="AA189" s="106"/>
      <c r="AB189" s="106"/>
      <c r="AC189" s="106"/>
      <c r="AD189" s="106"/>
    </row>
    <row r="190" spans="1:122" s="73" customFormat="1" ht="40.15">
      <c r="A190" s="76"/>
      <c r="B190" s="122" t="s">
        <v>213</v>
      </c>
      <c r="C190" s="116"/>
      <c r="D190" s="106" t="s">
        <v>272</v>
      </c>
      <c r="E190" s="106"/>
      <c r="F190" s="119" t="s">
        <v>401</v>
      </c>
      <c r="G190" s="115" t="s">
        <v>8</v>
      </c>
      <c r="H190" s="229" t="s">
        <v>242</v>
      </c>
      <c r="I190" s="124"/>
      <c r="J190" s="128"/>
      <c r="K190" s="173" t="str">
        <f>IF(AND(ISNUMBER(K186),Ksoil_water&gt;0),K186*RHOsoilwet/Ksoil_water,"??")</f>
        <v>??</v>
      </c>
      <c r="L190" s="173" t="str">
        <f>IF(AND(ISNUMBER(L186),Ksoil_water&gt;0),L186*RHOsoilwet/Ksoil_water,"??")</f>
        <v>??</v>
      </c>
      <c r="M190" s="173" t="str">
        <f>IF(AND(ISNUMBER(M186),Ksoil_water&gt;0),M186*RHOsoilwet/Ksoil_water,"??")</f>
        <v>??</v>
      </c>
      <c r="N190" s="173" t="str">
        <f>IF(AND(ISNUMBER(N186),Ksoil_water&gt;0),N186*RHOsoilwet/Ksoil_water,"??")</f>
        <v>??</v>
      </c>
      <c r="O190" s="173" t="str">
        <f>IF(AND(ISNUMBER(O186),Ksoil_water&gt;0),O186*RHOsoilwet/Ksoil_water,"??")</f>
        <v>??</v>
      </c>
      <c r="P190" s="173" t="str">
        <f>IF(AND(ISNUMBER(P186),Ksoil_water&gt;0),P186*RHOsoilwet/Ksoil_water,"??")</f>
        <v>??</v>
      </c>
      <c r="Q190" s="173" t="str">
        <f>IF(AND(ISNUMBER(Q186),Ksoil_water&gt;0),Q186*RHOsoilwet/Ksoil_water,"??")</f>
        <v>??</v>
      </c>
      <c r="R190" s="173" t="str">
        <f>IF(AND(ISNUMBER(R186),Ksoil_water&gt;0),R186*RHOsoilwet/Ksoil_water,"??")</f>
        <v>??</v>
      </c>
      <c r="S190" s="173" t="str">
        <f>IF(AND(ISNUMBER(S186),Ksoil_water&gt;0),S186*RHOsoilwet/Ksoil_water,"??")</f>
        <v>??</v>
      </c>
      <c r="T190" s="173" t="str">
        <f>IF(AND(ISNUMBER(T186),Ksoil_water&gt;0),T186*RHOsoilwet/Ksoil_water,"??")</f>
        <v>??</v>
      </c>
      <c r="U190" s="173" t="str">
        <f>IF(AND(ISNUMBER(U186),Ksoil_water&gt;0),U186*RHOsoilwet/Ksoil_water,"??")</f>
        <v>??</v>
      </c>
      <c r="V190" s="173" t="str">
        <f>IF(AND(ISNUMBER(V186),Ksoil_water&gt;0),V186*RHOsoilwet/Ksoil_water,"??")</f>
        <v>??</v>
      </c>
      <c r="W190" s="173" t="str">
        <f>IF(AND(ISNUMBER(W186),Ksoil_water&gt;0),W186*RHOsoilwet/Ksoil_water,"??")</f>
        <v>??</v>
      </c>
      <c r="X190" s="173" t="str">
        <f>IF(AND(ISNUMBER(X186),Ksoil_water&gt;0),X186*RHOsoilwet/Ksoil_water,"??")</f>
        <v>??</v>
      </c>
      <c r="Y190" s="173" t="str">
        <f>IF(AND(ISNUMBER(Y186),Ksoil_water&gt;0),Y186*RHOsoilwet/Ksoil_water,"??")</f>
        <v>??</v>
      </c>
      <c r="Z190" s="173" t="str">
        <f>IF(AND(ISNUMBER(Z186),Ksoil_water&gt;0),Z186*RHOsoilwet/Ksoil_water,"??")</f>
        <v>??</v>
      </c>
      <c r="AA190" s="173" t="str">
        <f>IF(AND(ISNUMBER(AA186),Ksoil_water&gt;0),AA186*RHOsoilwet/Ksoil_water,"??")</f>
        <v>??</v>
      </c>
      <c r="AB190" s="173" t="str">
        <f>IF(AND(ISNUMBER(AB186),Ksoil_water&gt;0),AB186*RHOsoilwet/Ksoil_water,"??")</f>
        <v>??</v>
      </c>
      <c r="AC190" s="173" t="str">
        <f>IF(AND(ISNUMBER(AC186),Ksoil_water&gt;0),AC186*RHOsoilwet/Ksoil_water,"??")</f>
        <v>??</v>
      </c>
      <c r="AD190" s="173" t="str">
        <f>IF(AND(ISNUMBER(AD186),Ksoil_water&gt;0),AD186*RHOsoilwet/Ksoil_water,"??")</f>
        <v>??</v>
      </c>
    </row>
    <row r="191" spans="1:122" s="73" customFormat="1" ht="5.0999999999999996" customHeight="1">
      <c r="A191" s="76"/>
      <c r="B191" s="119"/>
      <c r="C191" s="119"/>
      <c r="D191" s="106"/>
      <c r="E191" s="106"/>
      <c r="F191" s="119"/>
      <c r="G191" s="115"/>
      <c r="H191" s="124"/>
      <c r="I191" s="124"/>
      <c r="J191" s="128"/>
      <c r="K191" s="141"/>
      <c r="L191" s="141"/>
      <c r="M191" s="141"/>
      <c r="N191" s="141"/>
      <c r="O191" s="142"/>
      <c r="P191" s="141"/>
      <c r="Q191" s="141"/>
      <c r="R191" s="141"/>
      <c r="S191" s="141"/>
      <c r="T191" s="141"/>
      <c r="U191" s="141"/>
      <c r="V191" s="141"/>
      <c r="W191" s="141"/>
      <c r="X191" s="141"/>
      <c r="Y191" s="141"/>
      <c r="Z191" s="141"/>
      <c r="AA191" s="141"/>
      <c r="AB191" s="141"/>
      <c r="AC191" s="141"/>
      <c r="AD191" s="141"/>
    </row>
    <row r="192" spans="1:122" s="73" customFormat="1" ht="39.75" customHeight="1">
      <c r="A192" s="76"/>
      <c r="B192" s="116" t="s">
        <v>215</v>
      </c>
      <c r="C192" s="116"/>
      <c r="D192" s="106" t="s">
        <v>273</v>
      </c>
      <c r="E192" s="106"/>
      <c r="F192" s="150" t="s">
        <v>410</v>
      </c>
      <c r="G192" s="115" t="s">
        <v>8</v>
      </c>
      <c r="H192" s="172" t="s">
        <v>367</v>
      </c>
      <c r="I192" s="124"/>
      <c r="J192" s="128"/>
      <c r="K192" s="173" t="str">
        <f t="shared" ref="K192:AD192" si="15">IF(AND(ISNUMBER(K184),ISNUMBER(Ksoil_water)),K184*RHOsoilwet/(Ksoil_water*DILUTION*1000),"??")</f>
        <v>??</v>
      </c>
      <c r="L192" s="173" t="str">
        <f t="shared" si="15"/>
        <v>??</v>
      </c>
      <c r="M192" s="173" t="str">
        <f t="shared" si="15"/>
        <v>??</v>
      </c>
      <c r="N192" s="173" t="str">
        <f t="shared" si="15"/>
        <v>??</v>
      </c>
      <c r="O192" s="173" t="str">
        <f t="shared" si="15"/>
        <v>??</v>
      </c>
      <c r="P192" s="173" t="str">
        <f t="shared" si="15"/>
        <v>??</v>
      </c>
      <c r="Q192" s="173" t="str">
        <f t="shared" si="15"/>
        <v>??</v>
      </c>
      <c r="R192" s="173" t="str">
        <f t="shared" si="15"/>
        <v>??</v>
      </c>
      <c r="S192" s="173" t="str">
        <f t="shared" si="15"/>
        <v>??</v>
      </c>
      <c r="T192" s="173" t="str">
        <f t="shared" si="15"/>
        <v>??</v>
      </c>
      <c r="U192" s="173" t="str">
        <f t="shared" si="15"/>
        <v>??</v>
      </c>
      <c r="V192" s="173" t="str">
        <f t="shared" si="15"/>
        <v>??</v>
      </c>
      <c r="W192" s="173" t="str">
        <f t="shared" si="15"/>
        <v>??</v>
      </c>
      <c r="X192" s="173" t="str">
        <f t="shared" si="15"/>
        <v>??</v>
      </c>
      <c r="Y192" s="173" t="str">
        <f t="shared" si="15"/>
        <v>??</v>
      </c>
      <c r="Z192" s="173" t="str">
        <f t="shared" si="15"/>
        <v>??</v>
      </c>
      <c r="AA192" s="173" t="str">
        <f t="shared" si="15"/>
        <v>??</v>
      </c>
      <c r="AB192" s="173" t="str">
        <f t="shared" si="15"/>
        <v>??</v>
      </c>
      <c r="AC192" s="173" t="str">
        <f t="shared" si="15"/>
        <v>??</v>
      </c>
      <c r="AD192" s="173" t="str">
        <f t="shared" si="15"/>
        <v>??</v>
      </c>
    </row>
    <row r="193" spans="1:122" s="73" customFormat="1" ht="3" customHeight="1">
      <c r="A193" s="76"/>
      <c r="B193" s="116"/>
      <c r="C193" s="116"/>
      <c r="D193" s="106"/>
      <c r="E193" s="106"/>
      <c r="F193" s="119"/>
      <c r="G193" s="115"/>
      <c r="H193" s="124"/>
      <c r="I193" s="124"/>
      <c r="J193" s="128"/>
      <c r="K193" s="106"/>
      <c r="L193" s="128"/>
      <c r="M193" s="115"/>
      <c r="N193" s="106"/>
      <c r="O193" s="129"/>
      <c r="P193" s="106"/>
      <c r="Q193" s="106"/>
      <c r="R193" s="106"/>
      <c r="S193" s="106"/>
      <c r="T193" s="106"/>
      <c r="U193" s="106"/>
      <c r="V193" s="106"/>
      <c r="W193" s="106"/>
      <c r="X193" s="106"/>
      <c r="Y193" s="106"/>
      <c r="Z193" s="106"/>
      <c r="AA193" s="106"/>
      <c r="AB193" s="106"/>
      <c r="AC193" s="106"/>
      <c r="AD193" s="106"/>
    </row>
    <row r="194" spans="1:122" s="73" customFormat="1" ht="27.75">
      <c r="A194" s="76"/>
      <c r="B194" s="122" t="s">
        <v>199</v>
      </c>
      <c r="C194" s="187"/>
      <c r="D194" s="122" t="s">
        <v>211</v>
      </c>
      <c r="E194" s="122"/>
      <c r="F194" s="122" t="s">
        <v>368</v>
      </c>
      <c r="G194" s="204" t="s">
        <v>8</v>
      </c>
      <c r="H194" s="124" t="s">
        <v>132</v>
      </c>
      <c r="I194" s="124"/>
      <c r="J194" s="128"/>
      <c r="K194" s="173" t="str">
        <f t="shared" ref="K194:AD194" si="16">IF(AND(ISNUMBER(K192),ISNUMBER(Ksusp_water)),+K192*Ksusp_water*1000/RHOsusp,"??")</f>
        <v>??</v>
      </c>
      <c r="L194" s="173" t="str">
        <f t="shared" si="16"/>
        <v>??</v>
      </c>
      <c r="M194" s="173" t="str">
        <f t="shared" si="16"/>
        <v>??</v>
      </c>
      <c r="N194" s="173" t="str">
        <f t="shared" si="16"/>
        <v>??</v>
      </c>
      <c r="O194" s="173" t="str">
        <f t="shared" si="16"/>
        <v>??</v>
      </c>
      <c r="P194" s="173" t="str">
        <f t="shared" si="16"/>
        <v>??</v>
      </c>
      <c r="Q194" s="173" t="str">
        <f t="shared" si="16"/>
        <v>??</v>
      </c>
      <c r="R194" s="173" t="str">
        <f t="shared" si="16"/>
        <v>??</v>
      </c>
      <c r="S194" s="173" t="str">
        <f t="shared" si="16"/>
        <v>??</v>
      </c>
      <c r="T194" s="173" t="str">
        <f t="shared" si="16"/>
        <v>??</v>
      </c>
      <c r="U194" s="173" t="str">
        <f t="shared" si="16"/>
        <v>??</v>
      </c>
      <c r="V194" s="173" t="str">
        <f t="shared" si="16"/>
        <v>??</v>
      </c>
      <c r="W194" s="173" t="str">
        <f t="shared" si="16"/>
        <v>??</v>
      </c>
      <c r="X194" s="173" t="str">
        <f t="shared" si="16"/>
        <v>??</v>
      </c>
      <c r="Y194" s="173" t="str">
        <f t="shared" si="16"/>
        <v>??</v>
      </c>
      <c r="Z194" s="173" t="str">
        <f t="shared" si="16"/>
        <v>??</v>
      </c>
      <c r="AA194" s="173" t="str">
        <f t="shared" si="16"/>
        <v>??</v>
      </c>
      <c r="AB194" s="173" t="str">
        <f t="shared" si="16"/>
        <v>??</v>
      </c>
      <c r="AC194" s="173" t="str">
        <f t="shared" si="16"/>
        <v>??</v>
      </c>
      <c r="AD194" s="173" t="str">
        <f t="shared" si="16"/>
        <v>??</v>
      </c>
      <c r="AE194" s="76"/>
    </row>
    <row r="195" spans="1:122" s="73" customFormat="1">
      <c r="A195" s="76"/>
      <c r="B195" s="187"/>
      <c r="C195" s="187"/>
      <c r="D195" s="122"/>
      <c r="E195" s="122"/>
      <c r="F195" s="122"/>
      <c r="G195" s="204"/>
      <c r="H195" s="124"/>
      <c r="I195" s="124"/>
      <c r="J195" s="128"/>
      <c r="K195" s="106"/>
      <c r="L195" s="106"/>
      <c r="M195" s="106"/>
      <c r="N195" s="106"/>
      <c r="O195" s="129"/>
      <c r="P195" s="106"/>
      <c r="Q195" s="106"/>
      <c r="R195" s="106"/>
      <c r="S195" s="106"/>
      <c r="T195" s="106"/>
      <c r="U195" s="106"/>
      <c r="V195" s="106"/>
      <c r="W195" s="106"/>
      <c r="X195" s="106"/>
      <c r="Y195" s="106"/>
      <c r="Z195" s="106"/>
      <c r="AA195" s="106"/>
      <c r="AB195" s="106"/>
      <c r="AC195" s="106"/>
      <c r="AD195" s="106"/>
      <c r="AE195" s="76"/>
    </row>
    <row r="196" spans="1:122" s="73" customFormat="1">
      <c r="A196" s="76"/>
      <c r="B196" s="122"/>
      <c r="C196" s="136"/>
      <c r="D196" s="129"/>
      <c r="E196" s="129"/>
      <c r="F196" s="122"/>
      <c r="G196" s="115"/>
      <c r="H196" s="124"/>
      <c r="I196" s="124"/>
      <c r="J196" s="136"/>
      <c r="K196" s="124"/>
      <c r="L196" s="124"/>
      <c r="M196" s="124"/>
      <c r="N196" s="124"/>
      <c r="O196" s="124"/>
      <c r="P196" s="124"/>
      <c r="Q196" s="124"/>
      <c r="R196" s="124"/>
      <c r="S196" s="124"/>
      <c r="T196" s="124"/>
      <c r="U196" s="124"/>
      <c r="V196" s="124"/>
      <c r="W196" s="124"/>
      <c r="X196" s="124"/>
      <c r="Y196" s="124"/>
      <c r="Z196" s="124"/>
      <c r="AA196" s="124"/>
      <c r="AB196" s="124"/>
      <c r="AC196" s="124"/>
      <c r="AD196" s="124"/>
      <c r="DQ196" s="79"/>
      <c r="DR196" s="79"/>
    </row>
    <row r="197" spans="1:122" s="73" customFormat="1" ht="17.649999999999999">
      <c r="A197" s="76"/>
      <c r="B197" s="160" t="s">
        <v>104</v>
      </c>
      <c r="C197" s="160"/>
      <c r="D197" s="160"/>
      <c r="E197" s="160"/>
      <c r="F197" s="160"/>
      <c r="G197" s="160"/>
      <c r="H197" s="160"/>
      <c r="I197" s="160"/>
      <c r="J197" s="160"/>
      <c r="K197" s="176"/>
      <c r="L197" s="182"/>
      <c r="M197" s="182"/>
      <c r="N197" s="176"/>
      <c r="O197" s="177"/>
      <c r="P197" s="176"/>
      <c r="Q197" s="176"/>
      <c r="R197" s="176"/>
      <c r="S197" s="176"/>
      <c r="T197" s="176"/>
      <c r="U197" s="176"/>
      <c r="V197" s="176"/>
      <c r="W197" s="176"/>
      <c r="X197" s="176"/>
      <c r="Y197" s="176"/>
      <c r="Z197" s="176"/>
      <c r="AA197" s="176"/>
      <c r="AB197" s="176"/>
      <c r="AC197" s="176"/>
      <c r="AD197" s="176"/>
    </row>
    <row r="198" spans="1:122" s="73" customFormat="1" ht="47.25" customHeight="1">
      <c r="A198" s="76"/>
      <c r="B198" s="122" t="s">
        <v>307</v>
      </c>
      <c r="C198" s="160"/>
      <c r="D198" s="106" t="s">
        <v>188</v>
      </c>
      <c r="E198" s="106"/>
      <c r="F198" s="119" t="s">
        <v>402</v>
      </c>
      <c r="G198" s="115" t="s">
        <v>8</v>
      </c>
      <c r="H198" s="124" t="s">
        <v>132</v>
      </c>
      <c r="I198" s="124"/>
      <c r="J198" s="160"/>
      <c r="K198" s="173" t="str">
        <f t="shared" ref="K198:AD198" si="17">IF(AND(ISNUMBER(K162),ISNUMBER(K167)),100*K162*QN_grass/(K167*Nlapp_grass*DEPTHgrass*RHOsoilwet),"??")</f>
        <v>??</v>
      </c>
      <c r="L198" s="173" t="str">
        <f t="shared" si="17"/>
        <v>??</v>
      </c>
      <c r="M198" s="173" t="str">
        <f t="shared" si="17"/>
        <v>??</v>
      </c>
      <c r="N198" s="173" t="str">
        <f t="shared" si="17"/>
        <v>??</v>
      </c>
      <c r="O198" s="173" t="str">
        <f t="shared" si="17"/>
        <v>??</v>
      </c>
      <c r="P198" s="173" t="str">
        <f t="shared" si="17"/>
        <v>??</v>
      </c>
      <c r="Q198" s="173" t="str">
        <f t="shared" si="17"/>
        <v>??</v>
      </c>
      <c r="R198" s="173" t="str">
        <f t="shared" si="17"/>
        <v>??</v>
      </c>
      <c r="S198" s="173" t="str">
        <f t="shared" si="17"/>
        <v>??</v>
      </c>
      <c r="T198" s="173" t="str">
        <f t="shared" si="17"/>
        <v>??</v>
      </c>
      <c r="U198" s="173" t="str">
        <f t="shared" si="17"/>
        <v>??</v>
      </c>
      <c r="V198" s="173" t="str">
        <f t="shared" si="17"/>
        <v>??</v>
      </c>
      <c r="W198" s="173" t="str">
        <f t="shared" si="17"/>
        <v>??</v>
      </c>
      <c r="X198" s="173" t="str">
        <f t="shared" si="17"/>
        <v>??</v>
      </c>
      <c r="Y198" s="173" t="str">
        <f t="shared" si="17"/>
        <v>??</v>
      </c>
      <c r="Z198" s="173" t="str">
        <f t="shared" si="17"/>
        <v>??</v>
      </c>
      <c r="AA198" s="173" t="str">
        <f t="shared" si="17"/>
        <v>??</v>
      </c>
      <c r="AB198" s="173" t="str">
        <f t="shared" si="17"/>
        <v>??</v>
      </c>
      <c r="AC198" s="173" t="str">
        <f t="shared" si="17"/>
        <v>??</v>
      </c>
      <c r="AD198" s="173" t="str">
        <f t="shared" si="17"/>
        <v>??</v>
      </c>
    </row>
    <row r="199" spans="1:122" s="73" customFormat="1" ht="3" customHeight="1">
      <c r="A199" s="76"/>
      <c r="B199" s="119"/>
      <c r="C199" s="119"/>
      <c r="D199" s="185"/>
      <c r="E199" s="185"/>
      <c r="F199" s="119"/>
      <c r="G199" s="119"/>
      <c r="H199" s="106"/>
      <c r="I199" s="106"/>
      <c r="J199" s="106"/>
      <c r="K199" s="176"/>
      <c r="L199" s="183"/>
      <c r="M199" s="182"/>
      <c r="N199" s="184"/>
      <c r="O199" s="177"/>
      <c r="P199" s="176"/>
      <c r="Q199" s="176"/>
      <c r="R199" s="176"/>
      <c r="S199" s="176"/>
      <c r="T199" s="176"/>
      <c r="U199" s="176"/>
      <c r="V199" s="176"/>
      <c r="W199" s="176"/>
      <c r="X199" s="176"/>
      <c r="Y199" s="176"/>
      <c r="Z199" s="176"/>
      <c r="AA199" s="176"/>
      <c r="AB199" s="176"/>
      <c r="AC199" s="176"/>
      <c r="AD199" s="176"/>
    </row>
    <row r="200" spans="1:122" s="73" customFormat="1" ht="52.5" customHeight="1">
      <c r="A200" s="76"/>
      <c r="B200" s="122" t="s">
        <v>308</v>
      </c>
      <c r="C200" s="116"/>
      <c r="D200" s="106" t="s">
        <v>187</v>
      </c>
      <c r="E200" s="106"/>
      <c r="F200" s="119" t="s">
        <v>403</v>
      </c>
      <c r="G200" s="115" t="s">
        <v>8</v>
      </c>
      <c r="H200" s="124" t="s">
        <v>132</v>
      </c>
      <c r="I200" s="124"/>
      <c r="J200" s="124"/>
      <c r="K200" s="173" t="str">
        <f t="shared" ref="K200:AD200" si="18">IF(AND(ISNUMBER(K162),ISNUMBER(K167)),100*K162*QN_grass/(K167*DEPTHgrass*RHOsoilwet),"??")</f>
        <v>??</v>
      </c>
      <c r="L200" s="173" t="str">
        <f t="shared" si="18"/>
        <v>??</v>
      </c>
      <c r="M200" s="173" t="str">
        <f t="shared" si="18"/>
        <v>??</v>
      </c>
      <c r="N200" s="173" t="str">
        <f t="shared" si="18"/>
        <v>??</v>
      </c>
      <c r="O200" s="173" t="str">
        <f t="shared" si="18"/>
        <v>??</v>
      </c>
      <c r="P200" s="173" t="str">
        <f t="shared" si="18"/>
        <v>??</v>
      </c>
      <c r="Q200" s="173" t="str">
        <f t="shared" si="18"/>
        <v>??</v>
      </c>
      <c r="R200" s="173" t="str">
        <f t="shared" si="18"/>
        <v>??</v>
      </c>
      <c r="S200" s="173" t="str">
        <f t="shared" si="18"/>
        <v>??</v>
      </c>
      <c r="T200" s="173" t="str">
        <f t="shared" si="18"/>
        <v>??</v>
      </c>
      <c r="U200" s="173" t="str">
        <f t="shared" si="18"/>
        <v>??</v>
      </c>
      <c r="V200" s="173" t="str">
        <f t="shared" si="18"/>
        <v>??</v>
      </c>
      <c r="W200" s="173" t="str">
        <f t="shared" si="18"/>
        <v>??</v>
      </c>
      <c r="X200" s="173" t="str">
        <f t="shared" si="18"/>
        <v>??</v>
      </c>
      <c r="Y200" s="173" t="str">
        <f t="shared" si="18"/>
        <v>??</v>
      </c>
      <c r="Z200" s="173" t="str">
        <f t="shared" si="18"/>
        <v>??</v>
      </c>
      <c r="AA200" s="173" t="str">
        <f t="shared" si="18"/>
        <v>??</v>
      </c>
      <c r="AB200" s="173" t="str">
        <f t="shared" si="18"/>
        <v>??</v>
      </c>
      <c r="AC200" s="173" t="str">
        <f t="shared" si="18"/>
        <v>??</v>
      </c>
      <c r="AD200" s="173" t="str">
        <f t="shared" si="18"/>
        <v>??</v>
      </c>
    </row>
    <row r="201" spans="1:122" s="73" customFormat="1">
      <c r="A201" s="76"/>
      <c r="B201" s="119"/>
      <c r="C201" s="119"/>
      <c r="D201" s="106"/>
      <c r="E201" s="106"/>
      <c r="F201" s="119"/>
      <c r="G201" s="115"/>
      <c r="H201" s="124"/>
      <c r="I201" s="124"/>
      <c r="J201" s="124"/>
      <c r="K201" s="176"/>
      <c r="L201" s="176"/>
      <c r="M201" s="176"/>
      <c r="N201" s="176"/>
      <c r="O201" s="177"/>
      <c r="P201" s="176"/>
      <c r="Q201" s="176"/>
      <c r="R201" s="176"/>
      <c r="S201" s="176"/>
      <c r="T201" s="176"/>
      <c r="U201" s="176"/>
      <c r="V201" s="176"/>
      <c r="W201" s="176"/>
      <c r="X201" s="176"/>
      <c r="Y201" s="176"/>
      <c r="Z201" s="176"/>
      <c r="AA201" s="176"/>
      <c r="AB201" s="176"/>
      <c r="AC201" s="176"/>
      <c r="AD201" s="176"/>
    </row>
    <row r="202" spans="1:122" s="73" customFormat="1" ht="15" customHeight="1">
      <c r="A202" s="76"/>
      <c r="B202" s="205" t="s">
        <v>305</v>
      </c>
      <c r="C202" s="162"/>
      <c r="D202" s="106"/>
      <c r="E202" s="106"/>
      <c r="F202" s="119"/>
      <c r="G202" s="115"/>
      <c r="H202" s="124"/>
      <c r="I202" s="124"/>
      <c r="J202" s="124"/>
      <c r="K202" s="176"/>
      <c r="L202" s="176"/>
      <c r="M202" s="176"/>
      <c r="N202" s="176"/>
      <c r="O202" s="177"/>
      <c r="P202" s="176"/>
      <c r="Q202" s="176"/>
      <c r="R202" s="176"/>
      <c r="S202" s="176"/>
      <c r="T202" s="176"/>
      <c r="U202" s="176"/>
      <c r="V202" s="176"/>
      <c r="W202" s="176"/>
      <c r="X202" s="176"/>
      <c r="Y202" s="176"/>
      <c r="Z202" s="176"/>
      <c r="AA202" s="176"/>
      <c r="AB202" s="176"/>
      <c r="AC202" s="176"/>
      <c r="AD202" s="176"/>
    </row>
    <row r="203" spans="1:122" s="73" customFormat="1" ht="55.5" customHeight="1">
      <c r="A203" s="76"/>
      <c r="B203" s="122" t="s">
        <v>311</v>
      </c>
      <c r="C203" s="116"/>
      <c r="D203" s="106" t="s">
        <v>124</v>
      </c>
      <c r="E203" s="106"/>
      <c r="F203" s="256" t="s">
        <v>404</v>
      </c>
      <c r="G203" s="115" t="s">
        <v>8</v>
      </c>
      <c r="H203" s="124" t="s">
        <v>132</v>
      </c>
      <c r="I203" s="124"/>
      <c r="J203" s="124"/>
      <c r="K203" s="173" t="str">
        <f t="shared" ref="K203:AD203" si="19">IF(AND(k_gr&gt;0,ISNUMBER(K198)),K198*((1-POWER(EXP(-k_gr*Tgr_int),Nlapp_grass)))/(1-EXP(-k_gr*Tgr_int)),"??")</f>
        <v>??</v>
      </c>
      <c r="L203" s="173" t="str">
        <f t="shared" si="19"/>
        <v>??</v>
      </c>
      <c r="M203" s="173" t="str">
        <f t="shared" si="19"/>
        <v>??</v>
      </c>
      <c r="N203" s="173" t="str">
        <f t="shared" si="19"/>
        <v>??</v>
      </c>
      <c r="O203" s="173" t="str">
        <f t="shared" si="19"/>
        <v>??</v>
      </c>
      <c r="P203" s="173" t="str">
        <f t="shared" si="19"/>
        <v>??</v>
      </c>
      <c r="Q203" s="173" t="str">
        <f t="shared" si="19"/>
        <v>??</v>
      </c>
      <c r="R203" s="173" t="str">
        <f t="shared" si="19"/>
        <v>??</v>
      </c>
      <c r="S203" s="173" t="str">
        <f t="shared" si="19"/>
        <v>??</v>
      </c>
      <c r="T203" s="173" t="str">
        <f t="shared" si="19"/>
        <v>??</v>
      </c>
      <c r="U203" s="173" t="str">
        <f t="shared" si="19"/>
        <v>??</v>
      </c>
      <c r="V203" s="173" t="str">
        <f t="shared" si="19"/>
        <v>??</v>
      </c>
      <c r="W203" s="173" t="str">
        <f t="shared" si="19"/>
        <v>??</v>
      </c>
      <c r="X203" s="173" t="str">
        <f t="shared" si="19"/>
        <v>??</v>
      </c>
      <c r="Y203" s="173" t="str">
        <f t="shared" si="19"/>
        <v>??</v>
      </c>
      <c r="Z203" s="173" t="str">
        <f t="shared" si="19"/>
        <v>??</v>
      </c>
      <c r="AA203" s="173" t="str">
        <f t="shared" si="19"/>
        <v>??</v>
      </c>
      <c r="AB203" s="173" t="str">
        <f t="shared" si="19"/>
        <v>??</v>
      </c>
      <c r="AC203" s="173" t="str">
        <f t="shared" si="19"/>
        <v>??</v>
      </c>
      <c r="AD203" s="173" t="str">
        <f t="shared" si="19"/>
        <v>??</v>
      </c>
    </row>
    <row r="204" spans="1:122" s="73" customFormat="1">
      <c r="A204" s="76"/>
      <c r="B204" s="136"/>
      <c r="C204" s="136"/>
      <c r="D204" s="136"/>
      <c r="E204" s="136"/>
      <c r="F204" s="164"/>
      <c r="G204" s="136"/>
      <c r="H204" s="136"/>
      <c r="I204" s="136"/>
      <c r="J204" s="136"/>
      <c r="K204" s="178"/>
      <c r="L204" s="178"/>
      <c r="M204" s="178"/>
      <c r="N204" s="179"/>
      <c r="O204" s="175"/>
      <c r="P204" s="174"/>
      <c r="Q204" s="174"/>
      <c r="R204" s="174"/>
      <c r="S204" s="174"/>
      <c r="T204" s="174"/>
      <c r="U204" s="174"/>
      <c r="V204" s="174"/>
      <c r="W204" s="174"/>
      <c r="X204" s="174"/>
      <c r="Y204" s="174"/>
      <c r="Z204" s="174"/>
      <c r="AA204" s="174"/>
      <c r="AB204" s="174"/>
      <c r="AC204" s="174"/>
      <c r="AD204" s="174"/>
      <c r="DQ204" s="79"/>
      <c r="DR204" s="79"/>
    </row>
    <row r="205" spans="1:122" s="73" customFormat="1" ht="15" customHeight="1">
      <c r="A205" s="76"/>
      <c r="B205" s="205" t="s">
        <v>304</v>
      </c>
      <c r="C205" s="162"/>
      <c r="D205" s="106"/>
      <c r="E205" s="106"/>
      <c r="F205" s="119"/>
      <c r="G205" s="115"/>
      <c r="H205" s="124"/>
      <c r="I205" s="124"/>
      <c r="J205" s="124"/>
      <c r="K205" s="176"/>
      <c r="L205" s="176"/>
      <c r="M205" s="176"/>
      <c r="N205" s="176"/>
      <c r="O205" s="177"/>
      <c r="P205" s="176"/>
      <c r="Q205" s="176"/>
      <c r="R205" s="176"/>
      <c r="S205" s="176"/>
      <c r="T205" s="176"/>
      <c r="U205" s="176"/>
      <c r="V205" s="176"/>
      <c r="W205" s="176"/>
      <c r="X205" s="176"/>
      <c r="Y205" s="176"/>
      <c r="Z205" s="176"/>
      <c r="AA205" s="176"/>
      <c r="AB205" s="176"/>
      <c r="AC205" s="176"/>
      <c r="AD205" s="176"/>
    </row>
    <row r="206" spans="1:122" s="73" customFormat="1" ht="49.5">
      <c r="A206" s="76"/>
      <c r="B206" s="122" t="s">
        <v>306</v>
      </c>
      <c r="C206" s="122"/>
      <c r="D206" s="129" t="s">
        <v>154</v>
      </c>
      <c r="E206" s="129"/>
      <c r="F206" s="203" t="s">
        <v>405</v>
      </c>
      <c r="G206" s="115" t="s">
        <v>8</v>
      </c>
      <c r="H206" s="124" t="s">
        <v>132</v>
      </c>
      <c r="I206" s="124"/>
      <c r="J206" s="124"/>
      <c r="K206" s="173" t="str">
        <f t="shared" ref="K206:AD206" si="20">IF(ISNUMBER(K203),K203*(1-(POWER(EXP(-k_gr*365),10)))/(1-EXP(-k_gr*365)),"??")</f>
        <v>??</v>
      </c>
      <c r="L206" s="173" t="str">
        <f t="shared" si="20"/>
        <v>??</v>
      </c>
      <c r="M206" s="173" t="str">
        <f t="shared" si="20"/>
        <v>??</v>
      </c>
      <c r="N206" s="173" t="str">
        <f t="shared" si="20"/>
        <v>??</v>
      </c>
      <c r="O206" s="173" t="str">
        <f t="shared" si="20"/>
        <v>??</v>
      </c>
      <c r="P206" s="173" t="str">
        <f t="shared" si="20"/>
        <v>??</v>
      </c>
      <c r="Q206" s="173" t="str">
        <f t="shared" si="20"/>
        <v>??</v>
      </c>
      <c r="R206" s="173" t="str">
        <f t="shared" si="20"/>
        <v>??</v>
      </c>
      <c r="S206" s="173" t="str">
        <f t="shared" si="20"/>
        <v>??</v>
      </c>
      <c r="T206" s="173" t="str">
        <f t="shared" si="20"/>
        <v>??</v>
      </c>
      <c r="U206" s="173" t="str">
        <f t="shared" si="20"/>
        <v>??</v>
      </c>
      <c r="V206" s="173" t="str">
        <f t="shared" si="20"/>
        <v>??</v>
      </c>
      <c r="W206" s="173" t="str">
        <f t="shared" si="20"/>
        <v>??</v>
      </c>
      <c r="X206" s="173" t="str">
        <f t="shared" si="20"/>
        <v>??</v>
      </c>
      <c r="Y206" s="173" t="str">
        <f t="shared" si="20"/>
        <v>??</v>
      </c>
      <c r="Z206" s="173" t="str">
        <f t="shared" si="20"/>
        <v>??</v>
      </c>
      <c r="AA206" s="173" t="str">
        <f t="shared" si="20"/>
        <v>??</v>
      </c>
      <c r="AB206" s="173" t="str">
        <f t="shared" si="20"/>
        <v>??</v>
      </c>
      <c r="AC206" s="173" t="str">
        <f t="shared" si="20"/>
        <v>??</v>
      </c>
      <c r="AD206" s="173" t="str">
        <f t="shared" si="20"/>
        <v>??</v>
      </c>
    </row>
    <row r="207" spans="1:122" s="73" customFormat="1" ht="3" customHeight="1">
      <c r="A207" s="76"/>
      <c r="B207" s="136"/>
      <c r="C207" s="136"/>
      <c r="D207" s="136"/>
      <c r="E207" s="136"/>
      <c r="F207" s="164"/>
      <c r="G207" s="136"/>
      <c r="H207" s="136"/>
      <c r="I207" s="136"/>
      <c r="J207" s="136"/>
      <c r="K207" s="140"/>
      <c r="L207" s="140"/>
      <c r="M207" s="140"/>
      <c r="N207" s="165"/>
      <c r="O207" s="142"/>
      <c r="P207" s="141"/>
      <c r="Q207" s="141"/>
      <c r="R207" s="141"/>
      <c r="S207" s="141"/>
      <c r="T207" s="141"/>
      <c r="U207" s="141"/>
      <c r="V207" s="141"/>
      <c r="W207" s="141"/>
      <c r="X207" s="141"/>
      <c r="Y207" s="141"/>
      <c r="Z207" s="141"/>
      <c r="AA207" s="141"/>
      <c r="AB207" s="141"/>
      <c r="AC207" s="141"/>
      <c r="AD207" s="141"/>
      <c r="DQ207" s="79"/>
      <c r="DR207" s="79"/>
    </row>
    <row r="208" spans="1:122" s="73" customFormat="1" ht="38.65">
      <c r="A208" s="76"/>
      <c r="B208" s="122" t="s">
        <v>294</v>
      </c>
      <c r="C208" s="136"/>
      <c r="D208" s="129" t="s">
        <v>302</v>
      </c>
      <c r="E208" s="129"/>
      <c r="F208" s="256" t="s">
        <v>406</v>
      </c>
      <c r="G208" s="115" t="s">
        <v>8</v>
      </c>
      <c r="H208" s="124" t="s">
        <v>132</v>
      </c>
      <c r="I208" s="124"/>
      <c r="J208" s="136"/>
      <c r="K208" s="173" t="str">
        <f t="shared" ref="K208:AD208" si="21">IF(ISNUMBER(K206),K206*(1-EXP(-k_gr*30))/(k_gr*30),"??")</f>
        <v>??</v>
      </c>
      <c r="L208" s="173" t="str">
        <f t="shared" si="21"/>
        <v>??</v>
      </c>
      <c r="M208" s="173" t="str">
        <f t="shared" si="21"/>
        <v>??</v>
      </c>
      <c r="N208" s="173" t="str">
        <f t="shared" si="21"/>
        <v>??</v>
      </c>
      <c r="O208" s="173" t="str">
        <f t="shared" si="21"/>
        <v>??</v>
      </c>
      <c r="P208" s="173" t="str">
        <f t="shared" si="21"/>
        <v>??</v>
      </c>
      <c r="Q208" s="173" t="str">
        <f t="shared" si="21"/>
        <v>??</v>
      </c>
      <c r="R208" s="173" t="str">
        <f t="shared" si="21"/>
        <v>??</v>
      </c>
      <c r="S208" s="173" t="str">
        <f t="shared" si="21"/>
        <v>??</v>
      </c>
      <c r="T208" s="173" t="str">
        <f t="shared" si="21"/>
        <v>??</v>
      </c>
      <c r="U208" s="173" t="str">
        <f t="shared" si="21"/>
        <v>??</v>
      </c>
      <c r="V208" s="173" t="str">
        <f t="shared" si="21"/>
        <v>??</v>
      </c>
      <c r="W208" s="173" t="str">
        <f t="shared" si="21"/>
        <v>??</v>
      </c>
      <c r="X208" s="173" t="str">
        <f t="shared" si="21"/>
        <v>??</v>
      </c>
      <c r="Y208" s="173" t="str">
        <f t="shared" si="21"/>
        <v>??</v>
      </c>
      <c r="Z208" s="173" t="str">
        <f t="shared" si="21"/>
        <v>??</v>
      </c>
      <c r="AA208" s="173" t="str">
        <f t="shared" si="21"/>
        <v>??</v>
      </c>
      <c r="AB208" s="173" t="str">
        <f t="shared" si="21"/>
        <v>??</v>
      </c>
      <c r="AC208" s="173" t="str">
        <f t="shared" si="21"/>
        <v>??</v>
      </c>
      <c r="AD208" s="173" t="str">
        <f t="shared" si="21"/>
        <v>??</v>
      </c>
      <c r="DQ208" s="79"/>
      <c r="DR208" s="79"/>
    </row>
    <row r="209" spans="1:122" s="73" customFormat="1" ht="3" customHeight="1">
      <c r="A209" s="76"/>
      <c r="B209" s="136"/>
      <c r="C209" s="136"/>
      <c r="D209" s="136"/>
      <c r="E209" s="136"/>
      <c r="F209" s="164"/>
      <c r="G209" s="136"/>
      <c r="H209" s="136"/>
      <c r="I209" s="136"/>
      <c r="J209" s="136"/>
      <c r="K209" s="106"/>
      <c r="L209" s="136"/>
      <c r="M209" s="136"/>
      <c r="N209" s="107"/>
      <c r="O209" s="129"/>
      <c r="P209" s="106"/>
      <c r="Q209" s="106"/>
      <c r="R209" s="106"/>
      <c r="S209" s="106"/>
      <c r="T209" s="106"/>
      <c r="U209" s="106"/>
      <c r="V209" s="106"/>
      <c r="W209" s="106"/>
      <c r="X209" s="106"/>
      <c r="Y209" s="106"/>
      <c r="Z209" s="106"/>
      <c r="AA209" s="106"/>
      <c r="AB209" s="106"/>
      <c r="AC209" s="106"/>
      <c r="AD209" s="106"/>
      <c r="DQ209" s="79"/>
      <c r="DR209" s="79"/>
    </row>
    <row r="210" spans="1:122" s="73" customFormat="1" ht="38.25" customHeight="1">
      <c r="A210" s="76"/>
      <c r="B210" s="122" t="s">
        <v>295</v>
      </c>
      <c r="C210" s="136"/>
      <c r="D210" s="129" t="s">
        <v>303</v>
      </c>
      <c r="E210" s="129"/>
      <c r="F210" s="256" t="s">
        <v>407</v>
      </c>
      <c r="G210" s="115" t="s">
        <v>8</v>
      </c>
      <c r="H210" s="124" t="s">
        <v>132</v>
      </c>
      <c r="I210" s="136"/>
      <c r="J210" s="136"/>
      <c r="K210" s="173" t="str">
        <f t="shared" ref="K210:AD210" si="22">IF(ISNUMBER(K206),K206*(1-EXP(-k_gr*180))/(k_gr*180),"??")</f>
        <v>??</v>
      </c>
      <c r="L210" s="173" t="str">
        <f t="shared" si="22"/>
        <v>??</v>
      </c>
      <c r="M210" s="173" t="str">
        <f t="shared" si="22"/>
        <v>??</v>
      </c>
      <c r="N210" s="173" t="str">
        <f t="shared" si="22"/>
        <v>??</v>
      </c>
      <c r="O210" s="173" t="str">
        <f t="shared" si="22"/>
        <v>??</v>
      </c>
      <c r="P210" s="173" t="str">
        <f t="shared" si="22"/>
        <v>??</v>
      </c>
      <c r="Q210" s="173" t="str">
        <f t="shared" si="22"/>
        <v>??</v>
      </c>
      <c r="R210" s="173" t="str">
        <f t="shared" si="22"/>
        <v>??</v>
      </c>
      <c r="S210" s="173" t="str">
        <f t="shared" si="22"/>
        <v>??</v>
      </c>
      <c r="T210" s="173" t="str">
        <f t="shared" si="22"/>
        <v>??</v>
      </c>
      <c r="U210" s="173" t="str">
        <f t="shared" si="22"/>
        <v>??</v>
      </c>
      <c r="V210" s="173" t="str">
        <f t="shared" si="22"/>
        <v>??</v>
      </c>
      <c r="W210" s="173" t="str">
        <f t="shared" si="22"/>
        <v>??</v>
      </c>
      <c r="X210" s="173" t="str">
        <f t="shared" si="22"/>
        <v>??</v>
      </c>
      <c r="Y210" s="173" t="str">
        <f t="shared" si="22"/>
        <v>??</v>
      </c>
      <c r="Z210" s="173" t="str">
        <f t="shared" si="22"/>
        <v>??</v>
      </c>
      <c r="AA210" s="173" t="str">
        <f t="shared" si="22"/>
        <v>??</v>
      </c>
      <c r="AB210" s="173" t="str">
        <f t="shared" si="22"/>
        <v>??</v>
      </c>
      <c r="AC210" s="173" t="str">
        <f t="shared" si="22"/>
        <v>??</v>
      </c>
      <c r="AD210" s="173" t="str">
        <f t="shared" si="22"/>
        <v>??</v>
      </c>
      <c r="DQ210" s="79"/>
      <c r="DR210" s="79"/>
    </row>
    <row r="211" spans="1:122" s="73" customFormat="1">
      <c r="A211" s="76"/>
      <c r="B211" s="187"/>
      <c r="C211" s="187"/>
      <c r="D211" s="122"/>
      <c r="E211" s="122"/>
      <c r="F211" s="256"/>
      <c r="G211" s="204"/>
      <c r="H211" s="124"/>
      <c r="I211" s="124"/>
      <c r="J211" s="128"/>
      <c r="K211" s="106"/>
      <c r="L211" s="106"/>
      <c r="M211" s="106"/>
      <c r="N211" s="106"/>
      <c r="O211" s="129"/>
      <c r="P211" s="106"/>
      <c r="Q211" s="106"/>
      <c r="R211" s="106"/>
      <c r="S211" s="106"/>
      <c r="T211" s="106"/>
      <c r="U211" s="106"/>
      <c r="V211" s="106"/>
      <c r="W211" s="106"/>
      <c r="X211" s="106"/>
      <c r="Y211" s="106"/>
      <c r="Z211" s="106"/>
      <c r="AA211" s="106"/>
      <c r="AB211" s="106"/>
      <c r="AC211" s="106"/>
      <c r="AD211" s="106"/>
      <c r="AE211" s="76"/>
    </row>
    <row r="212" spans="1:122" s="73" customFormat="1">
      <c r="A212" s="76"/>
      <c r="B212" s="187"/>
      <c r="C212" s="187"/>
      <c r="D212" s="122"/>
      <c r="E212" s="122"/>
      <c r="F212" s="256"/>
      <c r="G212" s="204"/>
      <c r="H212" s="124"/>
      <c r="I212" s="124"/>
      <c r="J212" s="128"/>
      <c r="K212" s="106"/>
      <c r="L212" s="106"/>
      <c r="M212" s="106"/>
      <c r="N212" s="106"/>
      <c r="O212" s="129"/>
      <c r="P212" s="106"/>
      <c r="Q212" s="106"/>
      <c r="R212" s="106"/>
      <c r="S212" s="106"/>
      <c r="T212" s="106"/>
      <c r="U212" s="106"/>
      <c r="V212" s="106"/>
      <c r="W212" s="106"/>
      <c r="X212" s="106"/>
      <c r="Y212" s="106"/>
      <c r="Z212" s="106"/>
      <c r="AA212" s="106"/>
      <c r="AB212" s="106"/>
      <c r="AC212" s="106"/>
      <c r="AD212" s="106"/>
      <c r="AE212" s="76"/>
    </row>
    <row r="213" spans="1:122" s="73" customFormat="1" ht="17.649999999999999">
      <c r="A213" s="76"/>
      <c r="B213" s="206" t="s">
        <v>197</v>
      </c>
      <c r="C213" s="160"/>
      <c r="D213" s="136"/>
      <c r="E213" s="136"/>
      <c r="F213" s="160"/>
      <c r="G213" s="160"/>
      <c r="H213" s="160"/>
      <c r="I213" s="160"/>
      <c r="J213" s="160"/>
      <c r="K213" s="106"/>
      <c r="L213" s="115"/>
      <c r="M213" s="115"/>
      <c r="N213" s="119"/>
      <c r="O213" s="129"/>
      <c r="P213" s="106"/>
      <c r="Q213" s="106"/>
      <c r="R213" s="106"/>
      <c r="S213" s="106"/>
      <c r="T213" s="106"/>
      <c r="U213" s="106"/>
      <c r="V213" s="106"/>
      <c r="W213" s="106"/>
      <c r="X213" s="106"/>
      <c r="Y213" s="106"/>
      <c r="Z213" s="106"/>
      <c r="AA213" s="106"/>
      <c r="AB213" s="106"/>
      <c r="AC213" s="106"/>
      <c r="AD213" s="106"/>
    </row>
    <row r="214" spans="1:122" s="73" customFormat="1" ht="40.15">
      <c r="A214" s="76"/>
      <c r="B214" s="122" t="s">
        <v>212</v>
      </c>
      <c r="C214" s="116"/>
      <c r="D214" s="106" t="s">
        <v>296</v>
      </c>
      <c r="E214" s="106"/>
      <c r="F214" s="119" t="s">
        <v>408</v>
      </c>
      <c r="G214" s="115" t="s">
        <v>8</v>
      </c>
      <c r="H214" s="229" t="s">
        <v>242</v>
      </c>
      <c r="I214" s="124"/>
      <c r="J214" s="128"/>
      <c r="K214" s="173" t="str">
        <f>IF(AND(ISNUMBER(K210),Ksoil_water&gt;0),K210*RHOsoilwet/Ksoil_water,"??")</f>
        <v>??</v>
      </c>
      <c r="L214" s="173" t="str">
        <f t="shared" ref="L214:AD214" si="23">IF(AND(ISNUMBER(L210),Ksoil_water&gt;0),L210*RHOsoilwet/Ksoil_water,"??")</f>
        <v>??</v>
      </c>
      <c r="M214" s="173" t="str">
        <f t="shared" si="23"/>
        <v>??</v>
      </c>
      <c r="N214" s="173" t="str">
        <f t="shared" si="23"/>
        <v>??</v>
      </c>
      <c r="O214" s="173" t="str">
        <f t="shared" si="23"/>
        <v>??</v>
      </c>
      <c r="P214" s="173" t="str">
        <f t="shared" si="23"/>
        <v>??</v>
      </c>
      <c r="Q214" s="173" t="str">
        <f t="shared" si="23"/>
        <v>??</v>
      </c>
      <c r="R214" s="173" t="str">
        <f t="shared" si="23"/>
        <v>??</v>
      </c>
      <c r="S214" s="173" t="str">
        <f t="shared" si="23"/>
        <v>??</v>
      </c>
      <c r="T214" s="173" t="str">
        <f t="shared" si="23"/>
        <v>??</v>
      </c>
      <c r="U214" s="173" t="str">
        <f t="shared" si="23"/>
        <v>??</v>
      </c>
      <c r="V214" s="173" t="str">
        <f t="shared" si="23"/>
        <v>??</v>
      </c>
      <c r="W214" s="173" t="str">
        <f t="shared" si="23"/>
        <v>??</v>
      </c>
      <c r="X214" s="173" t="str">
        <f t="shared" si="23"/>
        <v>??</v>
      </c>
      <c r="Y214" s="173" t="str">
        <f t="shared" si="23"/>
        <v>??</v>
      </c>
      <c r="Z214" s="173" t="str">
        <f t="shared" si="23"/>
        <v>??</v>
      </c>
      <c r="AA214" s="173" t="str">
        <f t="shared" si="23"/>
        <v>??</v>
      </c>
      <c r="AB214" s="173" t="str">
        <f t="shared" si="23"/>
        <v>??</v>
      </c>
      <c r="AC214" s="173" t="str">
        <f t="shared" si="23"/>
        <v>??</v>
      </c>
      <c r="AD214" s="173" t="str">
        <f t="shared" si="23"/>
        <v>??</v>
      </c>
    </row>
    <row r="215" spans="1:122" s="73" customFormat="1" ht="5.0999999999999996" customHeight="1">
      <c r="A215" s="76"/>
      <c r="B215" s="119"/>
      <c r="C215" s="119"/>
      <c r="D215" s="106"/>
      <c r="E215" s="106"/>
      <c r="F215" s="119"/>
      <c r="G215" s="115"/>
      <c r="H215" s="124"/>
      <c r="I215" s="124"/>
      <c r="J215" s="128"/>
      <c r="K215" s="141"/>
      <c r="L215" s="141"/>
      <c r="M215" s="141"/>
      <c r="N215" s="141"/>
      <c r="O215" s="142"/>
      <c r="P215" s="141"/>
      <c r="Q215" s="141"/>
      <c r="R215" s="141"/>
      <c r="S215" s="141"/>
      <c r="T215" s="141"/>
      <c r="U215" s="141"/>
      <c r="V215" s="141"/>
      <c r="W215" s="141"/>
      <c r="X215" s="141"/>
      <c r="Y215" s="141"/>
      <c r="Z215" s="141"/>
      <c r="AA215" s="141"/>
      <c r="AB215" s="141"/>
      <c r="AC215" s="141"/>
      <c r="AD215" s="141"/>
    </row>
    <row r="216" spans="1:122" s="73" customFormat="1" ht="27.75">
      <c r="A216" s="76"/>
      <c r="B216" s="122" t="s">
        <v>214</v>
      </c>
      <c r="C216" s="187"/>
      <c r="D216" s="106" t="s">
        <v>297</v>
      </c>
      <c r="E216" s="106"/>
      <c r="F216" s="150" t="s">
        <v>409</v>
      </c>
      <c r="G216" s="204" t="s">
        <v>8</v>
      </c>
      <c r="H216" s="172" t="s">
        <v>367</v>
      </c>
      <c r="I216" s="124"/>
      <c r="J216" s="128"/>
      <c r="K216" s="173" t="str">
        <f>IF(AND(ISNUMBER(K208),ISNUMBER(Ksoil_water)),K208*RHOsoilwet/(Ksoil_water*DILUTION*1000),"??")</f>
        <v>??</v>
      </c>
      <c r="L216" s="173" t="str">
        <f t="shared" ref="L216:AD216" si="24">IF(AND(ISNUMBER(L208),ISNUMBER(Ksoil_water)),L208*RHOsoilwet/(Ksoil_water*DILUTION*1000),"??")</f>
        <v>??</v>
      </c>
      <c r="M216" s="173" t="str">
        <f t="shared" si="24"/>
        <v>??</v>
      </c>
      <c r="N216" s="173" t="str">
        <f t="shared" si="24"/>
        <v>??</v>
      </c>
      <c r="O216" s="173" t="str">
        <f t="shared" si="24"/>
        <v>??</v>
      </c>
      <c r="P216" s="173" t="str">
        <f t="shared" si="24"/>
        <v>??</v>
      </c>
      <c r="Q216" s="173" t="str">
        <f t="shared" si="24"/>
        <v>??</v>
      </c>
      <c r="R216" s="173" t="str">
        <f t="shared" si="24"/>
        <v>??</v>
      </c>
      <c r="S216" s="173" t="str">
        <f t="shared" si="24"/>
        <v>??</v>
      </c>
      <c r="T216" s="173" t="str">
        <f t="shared" si="24"/>
        <v>??</v>
      </c>
      <c r="U216" s="173" t="str">
        <f t="shared" si="24"/>
        <v>??</v>
      </c>
      <c r="V216" s="173" t="str">
        <f t="shared" si="24"/>
        <v>??</v>
      </c>
      <c r="W216" s="173" t="str">
        <f t="shared" si="24"/>
        <v>??</v>
      </c>
      <c r="X216" s="173" t="str">
        <f t="shared" si="24"/>
        <v>??</v>
      </c>
      <c r="Y216" s="173" t="str">
        <f t="shared" si="24"/>
        <v>??</v>
      </c>
      <c r="Z216" s="173" t="str">
        <f t="shared" si="24"/>
        <v>??</v>
      </c>
      <c r="AA216" s="173" t="str">
        <f t="shared" si="24"/>
        <v>??</v>
      </c>
      <c r="AB216" s="173" t="str">
        <f t="shared" si="24"/>
        <v>??</v>
      </c>
      <c r="AC216" s="173" t="str">
        <f t="shared" si="24"/>
        <v>??</v>
      </c>
      <c r="AD216" s="173" t="str">
        <f t="shared" si="24"/>
        <v>??</v>
      </c>
      <c r="AE216" s="76"/>
    </row>
    <row r="217" spans="1:122" s="73" customFormat="1" ht="3" customHeight="1">
      <c r="A217" s="76"/>
      <c r="B217" s="187"/>
      <c r="C217" s="187"/>
      <c r="D217" s="106"/>
      <c r="E217" s="106"/>
      <c r="F217" s="119"/>
      <c r="G217" s="204"/>
      <c r="H217" s="124"/>
      <c r="I217" s="124"/>
      <c r="J217" s="128"/>
      <c r="K217" s="106"/>
      <c r="L217" s="106"/>
      <c r="M217" s="106"/>
      <c r="N217" s="106"/>
      <c r="O217" s="129"/>
      <c r="P217" s="106"/>
      <c r="Q217" s="106"/>
      <c r="R217" s="106"/>
      <c r="S217" s="106"/>
      <c r="T217" s="106"/>
      <c r="U217" s="106"/>
      <c r="V217" s="106"/>
      <c r="W217" s="106"/>
      <c r="X217" s="106"/>
      <c r="Y217" s="106"/>
      <c r="Z217" s="106"/>
      <c r="AA217" s="106"/>
      <c r="AB217" s="106"/>
      <c r="AC217" s="106"/>
      <c r="AD217" s="106"/>
      <c r="AE217" s="76"/>
    </row>
    <row r="218" spans="1:122" s="73" customFormat="1" ht="27.75">
      <c r="A218" s="76"/>
      <c r="B218" s="122" t="s">
        <v>199</v>
      </c>
      <c r="C218" s="187"/>
      <c r="D218" s="122" t="s">
        <v>200</v>
      </c>
      <c r="E218" s="122"/>
      <c r="F218" s="122" t="s">
        <v>369</v>
      </c>
      <c r="G218" s="204" t="s">
        <v>8</v>
      </c>
      <c r="H218" s="124" t="s">
        <v>132</v>
      </c>
      <c r="I218" s="124"/>
      <c r="J218" s="128"/>
      <c r="K218" s="173" t="str">
        <f t="shared" ref="K218:AD218" si="25">IF(AND(ISNUMBER(K216),ISNUMBER(Ksusp_water)),+K216*Ksusp_water*1000/RHOsusp,"??")</f>
        <v>??</v>
      </c>
      <c r="L218" s="173" t="str">
        <f t="shared" si="25"/>
        <v>??</v>
      </c>
      <c r="M218" s="173" t="str">
        <f t="shared" si="25"/>
        <v>??</v>
      </c>
      <c r="N218" s="173" t="str">
        <f t="shared" si="25"/>
        <v>??</v>
      </c>
      <c r="O218" s="173" t="str">
        <f t="shared" si="25"/>
        <v>??</v>
      </c>
      <c r="P218" s="173" t="str">
        <f t="shared" si="25"/>
        <v>??</v>
      </c>
      <c r="Q218" s="173" t="str">
        <f t="shared" si="25"/>
        <v>??</v>
      </c>
      <c r="R218" s="173" t="str">
        <f t="shared" si="25"/>
        <v>??</v>
      </c>
      <c r="S218" s="173" t="str">
        <f t="shared" si="25"/>
        <v>??</v>
      </c>
      <c r="T218" s="173" t="str">
        <f t="shared" si="25"/>
        <v>??</v>
      </c>
      <c r="U218" s="173" t="str">
        <f t="shared" si="25"/>
        <v>??</v>
      </c>
      <c r="V218" s="173" t="str">
        <f t="shared" si="25"/>
        <v>??</v>
      </c>
      <c r="W218" s="173" t="str">
        <f t="shared" si="25"/>
        <v>??</v>
      </c>
      <c r="X218" s="173" t="str">
        <f t="shared" si="25"/>
        <v>??</v>
      </c>
      <c r="Y218" s="173" t="str">
        <f t="shared" si="25"/>
        <v>??</v>
      </c>
      <c r="Z218" s="173" t="str">
        <f t="shared" si="25"/>
        <v>??</v>
      </c>
      <c r="AA218" s="173" t="str">
        <f t="shared" si="25"/>
        <v>??</v>
      </c>
      <c r="AB218" s="173" t="str">
        <f t="shared" si="25"/>
        <v>??</v>
      </c>
      <c r="AC218" s="173" t="str">
        <f t="shared" si="25"/>
        <v>??</v>
      </c>
      <c r="AD218" s="173" t="str">
        <f t="shared" si="25"/>
        <v>??</v>
      </c>
      <c r="AE218" s="76"/>
    </row>
    <row r="219" spans="1:122" s="73" customFormat="1">
      <c r="A219" s="76"/>
      <c r="B219" s="187"/>
      <c r="C219" s="187"/>
      <c r="D219" s="122"/>
      <c r="E219" s="122"/>
      <c r="F219" s="122"/>
      <c r="G219" s="204"/>
      <c r="H219" s="124"/>
      <c r="I219" s="124"/>
      <c r="J219" s="128"/>
      <c r="K219" s="106"/>
      <c r="L219" s="106"/>
      <c r="M219" s="106"/>
      <c r="N219" s="106"/>
      <c r="O219" s="129"/>
      <c r="P219" s="106"/>
      <c r="Q219" s="106"/>
      <c r="R219" s="106"/>
      <c r="S219" s="106"/>
      <c r="T219" s="106"/>
      <c r="U219" s="106"/>
      <c r="V219" s="106"/>
      <c r="W219" s="106"/>
      <c r="X219" s="106"/>
      <c r="Y219" s="106"/>
      <c r="Z219" s="106"/>
      <c r="AA219" s="106"/>
      <c r="AB219" s="106"/>
      <c r="AC219" s="106"/>
      <c r="AD219" s="106"/>
      <c r="AE219" s="76"/>
    </row>
    <row r="220" spans="1:122" s="73" customFormat="1">
      <c r="A220" s="76"/>
      <c r="B220" s="119"/>
      <c r="C220" s="119"/>
      <c r="D220" s="106"/>
      <c r="E220" s="106"/>
      <c r="F220" s="119"/>
      <c r="G220" s="106"/>
      <c r="H220" s="109"/>
      <c r="I220" s="109"/>
      <c r="J220" s="109"/>
      <c r="K220" s="106"/>
      <c r="L220" s="128"/>
      <c r="M220" s="115"/>
      <c r="N220" s="106"/>
      <c r="O220" s="129"/>
      <c r="P220" s="106"/>
      <c r="Q220" s="106"/>
      <c r="R220" s="106"/>
      <c r="S220" s="106"/>
      <c r="T220" s="106"/>
      <c r="U220" s="106"/>
      <c r="V220" s="106"/>
      <c r="W220" s="106"/>
      <c r="X220" s="106"/>
      <c r="Y220" s="106"/>
      <c r="Z220" s="106"/>
      <c r="AA220" s="106"/>
      <c r="AB220" s="106"/>
      <c r="AC220" s="106"/>
      <c r="AD220" s="106"/>
    </row>
    <row r="221" spans="1:122" s="73" customFormat="1" ht="17.649999999999999">
      <c r="A221" s="76"/>
      <c r="B221" s="160" t="s">
        <v>52</v>
      </c>
      <c r="C221" s="160"/>
      <c r="D221" s="160"/>
      <c r="E221" s="160"/>
      <c r="F221" s="119"/>
      <c r="G221" s="160"/>
      <c r="H221" s="109"/>
      <c r="I221" s="109"/>
      <c r="J221" s="109"/>
      <c r="K221" s="106"/>
      <c r="L221" s="115"/>
      <c r="M221" s="115"/>
      <c r="N221" s="106"/>
      <c r="O221" s="129"/>
      <c r="P221" s="106"/>
      <c r="Q221" s="106"/>
      <c r="R221" s="106"/>
      <c r="S221" s="106"/>
      <c r="T221" s="106"/>
      <c r="U221" s="106"/>
      <c r="V221" s="106"/>
      <c r="W221" s="106"/>
      <c r="X221" s="106"/>
      <c r="Y221" s="106"/>
      <c r="Z221" s="106"/>
      <c r="AA221" s="106"/>
      <c r="AB221" s="106"/>
      <c r="AC221" s="106"/>
      <c r="AD221" s="106"/>
    </row>
    <row r="222" spans="1:122" s="73" customFormat="1" ht="24.75">
      <c r="A222" s="76"/>
      <c r="B222" s="116" t="s">
        <v>229</v>
      </c>
      <c r="C222" s="116"/>
      <c r="D222" s="116" t="s">
        <v>118</v>
      </c>
      <c r="E222" s="116"/>
      <c r="F222" s="119" t="s">
        <v>120</v>
      </c>
      <c r="G222" s="115" t="s">
        <v>8</v>
      </c>
      <c r="H222" s="115" t="s">
        <v>51</v>
      </c>
      <c r="I222" s="115"/>
      <c r="J222" s="115"/>
      <c r="K222" s="173" t="str">
        <f t="shared" ref="K222:AD222" si="26">IF(AND(ISNUMBER(K135),ISNUMBER(K153)), K135*K153,"??")</f>
        <v>??</v>
      </c>
      <c r="L222" s="173" t="str">
        <f t="shared" si="26"/>
        <v>??</v>
      </c>
      <c r="M222" s="173" t="str">
        <f t="shared" si="26"/>
        <v>??</v>
      </c>
      <c r="N222" s="173" t="str">
        <f t="shared" si="26"/>
        <v>??</v>
      </c>
      <c r="O222" s="173" t="str">
        <f t="shared" si="26"/>
        <v>??</v>
      </c>
      <c r="P222" s="173" t="str">
        <f t="shared" si="26"/>
        <v>??</v>
      </c>
      <c r="Q222" s="173" t="str">
        <f t="shared" si="26"/>
        <v>??</v>
      </c>
      <c r="R222" s="173" t="str">
        <f t="shared" si="26"/>
        <v>??</v>
      </c>
      <c r="S222" s="173" t="str">
        <f t="shared" si="26"/>
        <v>??</v>
      </c>
      <c r="T222" s="173" t="str">
        <f t="shared" si="26"/>
        <v>??</v>
      </c>
      <c r="U222" s="173" t="str">
        <f t="shared" si="26"/>
        <v>??</v>
      </c>
      <c r="V222" s="173" t="str">
        <f t="shared" si="26"/>
        <v>??</v>
      </c>
      <c r="W222" s="173" t="str">
        <f t="shared" si="26"/>
        <v>??</v>
      </c>
      <c r="X222" s="173" t="str">
        <f t="shared" si="26"/>
        <v>??</v>
      </c>
      <c r="Y222" s="173" t="str">
        <f t="shared" si="26"/>
        <v>??</v>
      </c>
      <c r="Z222" s="173" t="str">
        <f t="shared" si="26"/>
        <v>??</v>
      </c>
      <c r="AA222" s="173" t="str">
        <f t="shared" si="26"/>
        <v>??</v>
      </c>
      <c r="AB222" s="173" t="str">
        <f t="shared" si="26"/>
        <v>??</v>
      </c>
      <c r="AC222" s="173" t="str">
        <f t="shared" si="26"/>
        <v>??</v>
      </c>
      <c r="AD222" s="173" t="str">
        <f t="shared" si="26"/>
        <v>??</v>
      </c>
    </row>
    <row r="223" spans="1:122" s="76" customFormat="1" ht="12" customHeight="1">
      <c r="B223" s="119"/>
      <c r="C223" s="119"/>
      <c r="D223" s="106"/>
      <c r="E223" s="106"/>
      <c r="F223" s="107"/>
      <c r="G223" s="106"/>
      <c r="H223" s="106"/>
      <c r="I223" s="106"/>
      <c r="J223" s="106"/>
      <c r="K223" s="106"/>
      <c r="L223" s="166"/>
      <c r="M223" s="129"/>
      <c r="N223" s="106"/>
      <c r="O223" s="129"/>
      <c r="P223" s="106"/>
      <c r="Q223" s="106"/>
      <c r="R223" s="106"/>
      <c r="S223" s="106"/>
      <c r="T223" s="106"/>
      <c r="U223" s="106"/>
      <c r="V223" s="106"/>
      <c r="W223" s="106"/>
      <c r="X223" s="106"/>
      <c r="Y223" s="106"/>
      <c r="Z223" s="106"/>
      <c r="AA223" s="106"/>
      <c r="AB223" s="106"/>
      <c r="AC223" s="106"/>
      <c r="AD223" s="106"/>
    </row>
    <row r="224" spans="1:122" s="76" customFormat="1" ht="12" customHeight="1">
      <c r="B224" s="119"/>
      <c r="C224" s="119"/>
      <c r="D224" s="106"/>
      <c r="E224" s="106"/>
      <c r="F224" s="107"/>
      <c r="G224" s="106"/>
      <c r="H224" s="106"/>
      <c r="I224" s="106"/>
      <c r="J224" s="106"/>
      <c r="K224" s="106"/>
      <c r="L224" s="166"/>
      <c r="M224" s="129"/>
      <c r="N224" s="106"/>
      <c r="O224" s="129"/>
      <c r="P224" s="106"/>
      <c r="Q224" s="106"/>
      <c r="R224" s="106"/>
      <c r="S224" s="106"/>
      <c r="T224" s="106"/>
      <c r="U224" s="106"/>
      <c r="V224" s="106"/>
      <c r="W224" s="106"/>
      <c r="X224" s="106"/>
      <c r="Y224" s="106"/>
      <c r="Z224" s="106"/>
      <c r="AA224" s="106"/>
      <c r="AB224" s="106"/>
      <c r="AC224" s="106"/>
      <c r="AD224" s="106"/>
    </row>
    <row r="225" spans="1:30" s="76" customFormat="1" ht="12" customHeight="1">
      <c r="B225" s="259" t="s">
        <v>314</v>
      </c>
      <c r="C225" s="259"/>
      <c r="D225" s="260"/>
      <c r="E225" s="260"/>
      <c r="F225" s="107"/>
      <c r="G225" s="106"/>
      <c r="H225" s="106"/>
      <c r="I225" s="106"/>
      <c r="J225" s="106"/>
      <c r="K225" s="106"/>
      <c r="L225" s="166"/>
      <c r="M225" s="129"/>
      <c r="N225" s="106"/>
      <c r="O225" s="129"/>
      <c r="P225" s="106"/>
      <c r="Q225" s="106"/>
      <c r="R225" s="106"/>
      <c r="S225" s="106"/>
      <c r="T225" s="106"/>
      <c r="U225" s="106"/>
      <c r="V225" s="106"/>
      <c r="W225" s="106"/>
      <c r="X225" s="106"/>
      <c r="Y225" s="106"/>
      <c r="Z225" s="106"/>
      <c r="AA225" s="106"/>
      <c r="AB225" s="106"/>
      <c r="AC225" s="106"/>
      <c r="AD225" s="106"/>
    </row>
    <row r="226" spans="1:30" s="76" customFormat="1" ht="15.4">
      <c r="B226" s="261" t="s">
        <v>321</v>
      </c>
      <c r="C226" s="226"/>
      <c r="D226" s="226" t="s">
        <v>322</v>
      </c>
      <c r="E226" s="226"/>
      <c r="F226" s="262" t="s">
        <v>423</v>
      </c>
      <c r="G226" s="263" t="s">
        <v>8</v>
      </c>
      <c r="H226" s="172" t="s">
        <v>323</v>
      </c>
      <c r="I226" s="106"/>
      <c r="J226" s="106"/>
      <c r="K226" s="173" t="str">
        <f>IF(AND(ISNUMBER(K159),ISNUMBER(Napp_prescr)),K159*Cstd_air*Napp_prescr/(Temission*source_strength),"??")</f>
        <v>??</v>
      </c>
      <c r="L226" s="173" t="str">
        <f t="shared" ref="L226:AD226" si="27">IF(AND(ISNUMBER(L159),ISNUMBER(Napp_prescr)),L159*Cstd_air*Napp_prescr/(Temission*source_strength),"??")</f>
        <v>??</v>
      </c>
      <c r="M226" s="173" t="str">
        <f t="shared" si="27"/>
        <v>??</v>
      </c>
      <c r="N226" s="173" t="str">
        <f t="shared" si="27"/>
        <v>??</v>
      </c>
      <c r="O226" s="173" t="str">
        <f t="shared" si="27"/>
        <v>??</v>
      </c>
      <c r="P226" s="173" t="str">
        <f t="shared" si="27"/>
        <v>??</v>
      </c>
      <c r="Q226" s="173" t="str">
        <f t="shared" si="27"/>
        <v>??</v>
      </c>
      <c r="R226" s="173" t="str">
        <f t="shared" si="27"/>
        <v>??</v>
      </c>
      <c r="S226" s="173" t="str">
        <f t="shared" si="27"/>
        <v>??</v>
      </c>
      <c r="T226" s="173" t="str">
        <f t="shared" si="27"/>
        <v>??</v>
      </c>
      <c r="U226" s="173" t="str">
        <f t="shared" si="27"/>
        <v>??</v>
      </c>
      <c r="V226" s="173" t="str">
        <f t="shared" si="27"/>
        <v>??</v>
      </c>
      <c r="W226" s="173" t="str">
        <f t="shared" si="27"/>
        <v>??</v>
      </c>
      <c r="X226" s="173" t="str">
        <f t="shared" si="27"/>
        <v>??</v>
      </c>
      <c r="Y226" s="173" t="str">
        <f t="shared" si="27"/>
        <v>??</v>
      </c>
      <c r="Z226" s="173" t="str">
        <f t="shared" si="27"/>
        <v>??</v>
      </c>
      <c r="AA226" s="173" t="str">
        <f t="shared" si="27"/>
        <v>??</v>
      </c>
      <c r="AB226" s="173" t="str">
        <f t="shared" si="27"/>
        <v>??</v>
      </c>
      <c r="AC226" s="173" t="str">
        <f t="shared" si="27"/>
        <v>??</v>
      </c>
      <c r="AD226" s="173" t="str">
        <f t="shared" si="27"/>
        <v>??</v>
      </c>
    </row>
    <row r="227" spans="1:30" s="76" customFormat="1">
      <c r="B227" s="261"/>
      <c r="C227" s="226"/>
      <c r="D227" s="226"/>
      <c r="E227" s="226"/>
      <c r="F227" s="262"/>
      <c r="G227" s="263"/>
      <c r="H227" s="172"/>
      <c r="I227" s="106"/>
      <c r="J227" s="106"/>
      <c r="K227" s="106"/>
      <c r="L227" s="129"/>
      <c r="M227" s="129"/>
      <c r="N227" s="106"/>
      <c r="O227" s="129"/>
      <c r="P227" s="106"/>
      <c r="Q227" s="106"/>
      <c r="R227" s="106"/>
      <c r="S227" s="106"/>
      <c r="T227" s="106"/>
      <c r="U227" s="106"/>
      <c r="V227" s="106"/>
      <c r="W227" s="106"/>
      <c r="X227" s="106"/>
      <c r="Y227" s="106"/>
      <c r="Z227" s="106"/>
      <c r="AA227" s="106"/>
      <c r="AB227" s="106"/>
      <c r="AC227" s="106"/>
      <c r="AD227" s="106"/>
    </row>
    <row r="228" spans="1:30" s="76" customFormat="1">
      <c r="B228" s="119"/>
      <c r="C228" s="119"/>
      <c r="D228" s="114"/>
      <c r="E228" s="114"/>
      <c r="F228" s="167"/>
      <c r="G228" s="106"/>
      <c r="H228" s="106"/>
      <c r="I228" s="106"/>
      <c r="J228" s="106"/>
      <c r="K228" s="106"/>
      <c r="L228" s="129"/>
      <c r="M228" s="129"/>
      <c r="N228" s="106"/>
      <c r="O228" s="129"/>
      <c r="P228" s="106"/>
      <c r="Q228" s="106"/>
      <c r="R228" s="106"/>
      <c r="S228" s="106"/>
      <c r="T228" s="106"/>
      <c r="U228" s="106"/>
      <c r="V228" s="106"/>
      <c r="W228" s="106"/>
      <c r="X228" s="106"/>
      <c r="Y228" s="106"/>
      <c r="Z228" s="106"/>
      <c r="AA228" s="106"/>
      <c r="AB228" s="106"/>
      <c r="AC228" s="106"/>
      <c r="AD228" s="106"/>
    </row>
    <row r="229" spans="1:30" s="73" customFormat="1">
      <c r="L229" s="75"/>
      <c r="M229" s="75"/>
      <c r="N229" s="74"/>
      <c r="O229" s="75"/>
    </row>
    <row r="230" spans="1:30" s="73" customFormat="1">
      <c r="A230" s="76"/>
      <c r="B230" s="348" t="s">
        <v>12</v>
      </c>
      <c r="C230" s="348"/>
      <c r="D230" s="348"/>
      <c r="E230" s="348"/>
      <c r="F230" s="348"/>
      <c r="G230" s="348"/>
      <c r="H230" s="348"/>
      <c r="I230" s="348"/>
      <c r="J230" s="348"/>
      <c r="K230" s="348"/>
      <c r="L230" s="348"/>
      <c r="M230" s="348"/>
      <c r="N230" s="348"/>
      <c r="O230" s="75"/>
    </row>
    <row r="231" spans="1:30" s="73" customFormat="1">
      <c r="B231" s="348"/>
      <c r="C231" s="348"/>
      <c r="D231" s="348"/>
      <c r="E231" s="348"/>
      <c r="F231" s="348"/>
      <c r="G231" s="348"/>
      <c r="H231" s="348"/>
      <c r="I231" s="348"/>
      <c r="J231" s="348"/>
      <c r="K231" s="348"/>
      <c r="L231" s="348"/>
      <c r="M231" s="348"/>
      <c r="N231" s="348"/>
      <c r="O231" s="75"/>
    </row>
    <row r="232" spans="1:30" s="73" customFormat="1">
      <c r="B232" s="348"/>
      <c r="C232" s="348"/>
      <c r="D232" s="348"/>
      <c r="E232" s="348"/>
      <c r="F232" s="348"/>
      <c r="G232" s="348"/>
      <c r="H232" s="348"/>
      <c r="I232" s="348"/>
      <c r="J232" s="348"/>
      <c r="K232" s="348"/>
      <c r="L232" s="348"/>
      <c r="M232" s="348"/>
      <c r="N232" s="348"/>
      <c r="O232" s="75"/>
    </row>
    <row r="233" spans="1:30" s="73" customFormat="1">
      <c r="N233" s="74"/>
      <c r="O233" s="75"/>
    </row>
    <row r="234" spans="1:30" s="73" customFormat="1">
      <c r="N234" s="74"/>
      <c r="O234" s="75"/>
    </row>
    <row r="235" spans="1:30" s="73" customFormat="1">
      <c r="N235" s="74"/>
      <c r="O235" s="75"/>
    </row>
    <row r="236" spans="1:30" s="73" customFormat="1">
      <c r="N236" s="74"/>
      <c r="O236" s="75"/>
    </row>
    <row r="237" spans="1:30" s="73" customFormat="1">
      <c r="N237" s="74"/>
      <c r="O237" s="75"/>
    </row>
    <row r="238" spans="1:30" s="73" customFormat="1">
      <c r="N238" s="74"/>
      <c r="O238" s="75"/>
    </row>
    <row r="239" spans="1:30" s="73" customFormat="1">
      <c r="N239" s="74"/>
      <c r="O239" s="75"/>
    </row>
    <row r="240" spans="1:30" s="73" customFormat="1">
      <c r="N240" s="74"/>
      <c r="O240" s="75"/>
    </row>
    <row r="241" spans="14:15" s="73" customFormat="1">
      <c r="N241" s="74"/>
      <c r="O241" s="75"/>
    </row>
    <row r="242" spans="14:15" s="73" customFormat="1">
      <c r="N242" s="74"/>
      <c r="O242" s="75"/>
    </row>
    <row r="243" spans="14:15" s="73" customFormat="1">
      <c r="N243" s="74"/>
      <c r="O243" s="75"/>
    </row>
    <row r="244" spans="14:15" s="73" customFormat="1">
      <c r="N244" s="74"/>
      <c r="O244" s="75"/>
    </row>
    <row r="245" spans="14:15" s="73" customFormat="1">
      <c r="N245" s="74"/>
      <c r="O245" s="75"/>
    </row>
    <row r="246" spans="14:15" s="73" customFormat="1">
      <c r="N246" s="74"/>
      <c r="O246" s="75"/>
    </row>
    <row r="247" spans="14:15" s="73" customFormat="1">
      <c r="N247" s="74"/>
      <c r="O247" s="75"/>
    </row>
    <row r="248" spans="14:15" s="73" customFormat="1">
      <c r="N248" s="74"/>
      <c r="O248" s="75"/>
    </row>
    <row r="249" spans="14:15" s="73" customFormat="1">
      <c r="N249" s="74"/>
      <c r="O249" s="75"/>
    </row>
    <row r="250" spans="14:15" s="73" customFormat="1">
      <c r="N250" s="74"/>
      <c r="O250" s="75"/>
    </row>
    <row r="251" spans="14:15" s="73" customFormat="1">
      <c r="N251" s="74"/>
      <c r="O251" s="75"/>
    </row>
    <row r="252" spans="14:15" s="73" customFormat="1">
      <c r="N252" s="74"/>
      <c r="O252" s="75"/>
    </row>
    <row r="253" spans="14:15" s="73" customFormat="1">
      <c r="N253" s="74"/>
      <c r="O253" s="75"/>
    </row>
    <row r="254" spans="14:15" s="73" customFormat="1">
      <c r="N254" s="74"/>
      <c r="O254" s="75"/>
    </row>
    <row r="255" spans="14:15" s="73" customFormat="1">
      <c r="N255" s="74"/>
      <c r="O255" s="75"/>
    </row>
    <row r="256" spans="14:15" s="73" customFormat="1">
      <c r="N256" s="74"/>
      <c r="O256" s="75"/>
    </row>
    <row r="257" spans="14:15" s="73" customFormat="1">
      <c r="N257" s="74"/>
      <c r="O257" s="75"/>
    </row>
    <row r="258" spans="14:15" s="73" customFormat="1">
      <c r="N258" s="74"/>
      <c r="O258" s="75"/>
    </row>
    <row r="259" spans="14:15" s="73" customFormat="1">
      <c r="N259" s="74"/>
      <c r="O259" s="75"/>
    </row>
    <row r="260" spans="14:15" s="73" customFormat="1">
      <c r="N260" s="74"/>
      <c r="O260" s="75"/>
    </row>
    <row r="261" spans="14:15" s="73" customFormat="1">
      <c r="N261" s="74"/>
      <c r="O261" s="75"/>
    </row>
    <row r="262" spans="14:15" s="73" customFormat="1">
      <c r="N262" s="74"/>
      <c r="O262" s="75"/>
    </row>
    <row r="263" spans="14:15" s="73" customFormat="1">
      <c r="N263" s="74"/>
      <c r="O263" s="75"/>
    </row>
    <row r="264" spans="14:15" s="73" customFormat="1">
      <c r="N264" s="74"/>
      <c r="O264" s="75"/>
    </row>
    <row r="265" spans="14:15" s="73" customFormat="1">
      <c r="N265" s="74"/>
      <c r="O265" s="75"/>
    </row>
    <row r="266" spans="14:15" s="73" customFormat="1">
      <c r="N266" s="74"/>
      <c r="O266" s="75"/>
    </row>
    <row r="267" spans="14:15" s="73" customFormat="1">
      <c r="N267" s="74"/>
      <c r="O267" s="75"/>
    </row>
    <row r="268" spans="14:15" s="73" customFormat="1">
      <c r="N268" s="74"/>
      <c r="O268" s="75"/>
    </row>
    <row r="269" spans="14:15" s="73" customFormat="1">
      <c r="N269" s="74"/>
      <c r="O269" s="75"/>
    </row>
    <row r="270" spans="14:15" s="73" customFormat="1">
      <c r="N270" s="74"/>
      <c r="O270" s="75"/>
    </row>
    <row r="271" spans="14:15" s="73" customFormat="1">
      <c r="N271" s="74"/>
      <c r="O271" s="75"/>
    </row>
    <row r="272" spans="14:15" s="73" customFormat="1">
      <c r="N272" s="74"/>
      <c r="O272" s="75"/>
    </row>
    <row r="273" spans="14:15" s="73" customFormat="1">
      <c r="N273" s="74"/>
      <c r="O273" s="75"/>
    </row>
    <row r="274" spans="14:15" s="73" customFormat="1">
      <c r="N274" s="74"/>
      <c r="O274" s="75"/>
    </row>
    <row r="275" spans="14:15" s="73" customFormat="1">
      <c r="N275" s="74"/>
      <c r="O275" s="75"/>
    </row>
    <row r="276" spans="14:15" s="73" customFormat="1">
      <c r="N276" s="74"/>
      <c r="O276" s="75"/>
    </row>
    <row r="277" spans="14:15" s="73" customFormat="1">
      <c r="N277" s="74"/>
      <c r="O277" s="75"/>
    </row>
    <row r="278" spans="14:15" s="73" customFormat="1">
      <c r="N278" s="74"/>
      <c r="O278" s="75"/>
    </row>
    <row r="279" spans="14:15" s="73" customFormat="1">
      <c r="N279" s="74"/>
      <c r="O279" s="75"/>
    </row>
    <row r="280" spans="14:15" s="73" customFormat="1">
      <c r="N280" s="74"/>
      <c r="O280" s="75"/>
    </row>
    <row r="281" spans="14:15" s="73" customFormat="1">
      <c r="N281" s="74"/>
      <c r="O281" s="75"/>
    </row>
    <row r="282" spans="14:15" s="73" customFormat="1">
      <c r="N282" s="74"/>
      <c r="O282" s="75"/>
    </row>
    <row r="283" spans="14:15" s="73" customFormat="1">
      <c r="N283" s="74"/>
      <c r="O283" s="75"/>
    </row>
    <row r="284" spans="14:15" s="73" customFormat="1">
      <c r="N284" s="74"/>
      <c r="O284" s="75"/>
    </row>
    <row r="285" spans="14:15" s="73" customFormat="1">
      <c r="N285" s="74"/>
      <c r="O285" s="75"/>
    </row>
    <row r="286" spans="14:15" s="73" customFormat="1">
      <c r="N286" s="74"/>
      <c r="O286" s="75"/>
    </row>
    <row r="287" spans="14:15" s="73" customFormat="1">
      <c r="N287" s="74"/>
      <c r="O287" s="75"/>
    </row>
    <row r="288" spans="14:15" s="73" customFormat="1">
      <c r="N288" s="74"/>
      <c r="O288" s="75"/>
    </row>
    <row r="289" spans="14:15" s="73" customFormat="1">
      <c r="N289" s="74"/>
      <c r="O289" s="75"/>
    </row>
    <row r="290" spans="14:15" s="73" customFormat="1">
      <c r="N290" s="74"/>
      <c r="O290" s="75"/>
    </row>
    <row r="291" spans="14:15" s="73" customFormat="1">
      <c r="N291" s="74"/>
      <c r="O291" s="75"/>
    </row>
    <row r="292" spans="14:15" s="73" customFormat="1">
      <c r="N292" s="74"/>
      <c r="O292" s="75"/>
    </row>
    <row r="293" spans="14:15" s="73" customFormat="1">
      <c r="N293" s="74"/>
      <c r="O293" s="75"/>
    </row>
    <row r="294" spans="14:15" s="73" customFormat="1">
      <c r="N294" s="74"/>
      <c r="O294" s="75"/>
    </row>
    <row r="295" spans="14:15" s="73" customFormat="1">
      <c r="N295" s="74"/>
      <c r="O295" s="75"/>
    </row>
    <row r="296" spans="14:15" s="73" customFormat="1">
      <c r="N296" s="74"/>
      <c r="O296" s="75"/>
    </row>
    <row r="297" spans="14:15" s="73" customFormat="1">
      <c r="N297" s="74"/>
      <c r="O297" s="75"/>
    </row>
    <row r="298" spans="14:15" s="73" customFormat="1">
      <c r="N298" s="74"/>
      <c r="O298" s="75"/>
    </row>
    <row r="299" spans="14:15" s="73" customFormat="1">
      <c r="N299" s="74"/>
      <c r="O299" s="75"/>
    </row>
    <row r="300" spans="14:15" s="73" customFormat="1">
      <c r="N300" s="74"/>
      <c r="O300" s="75"/>
    </row>
    <row r="301" spans="14:15" s="73" customFormat="1">
      <c r="N301" s="74"/>
      <c r="O301" s="75"/>
    </row>
    <row r="302" spans="14:15" s="73" customFormat="1">
      <c r="N302" s="74"/>
      <c r="O302" s="75"/>
    </row>
    <row r="303" spans="14:15" s="73" customFormat="1">
      <c r="N303" s="74"/>
      <c r="O303" s="75"/>
    </row>
    <row r="304" spans="14:15" s="73" customFormat="1">
      <c r="N304" s="74"/>
      <c r="O304" s="75"/>
    </row>
    <row r="305" spans="14:15" s="73" customFormat="1">
      <c r="N305" s="74"/>
      <c r="O305" s="75"/>
    </row>
    <row r="306" spans="14:15" s="73" customFormat="1">
      <c r="N306" s="74"/>
      <c r="O306" s="75"/>
    </row>
    <row r="307" spans="14:15" s="73" customFormat="1">
      <c r="N307" s="74"/>
      <c r="O307" s="75"/>
    </row>
    <row r="308" spans="14:15" s="73" customFormat="1">
      <c r="N308" s="74"/>
      <c r="O308" s="75"/>
    </row>
    <row r="309" spans="14:15" s="73" customFormat="1">
      <c r="N309" s="74"/>
      <c r="O309" s="75"/>
    </row>
    <row r="310" spans="14:15" s="73" customFormat="1">
      <c r="N310" s="74"/>
      <c r="O310" s="75"/>
    </row>
    <row r="311" spans="14:15" s="73" customFormat="1">
      <c r="N311" s="74"/>
      <c r="O311" s="75"/>
    </row>
    <row r="312" spans="14:15" s="73" customFormat="1">
      <c r="N312" s="74"/>
      <c r="O312" s="75"/>
    </row>
    <row r="313" spans="14:15" s="73" customFormat="1">
      <c r="N313" s="74"/>
      <c r="O313" s="75"/>
    </row>
    <row r="314" spans="14:15" s="73" customFormat="1">
      <c r="N314" s="74"/>
      <c r="O314" s="75"/>
    </row>
    <row r="315" spans="14:15" s="73" customFormat="1">
      <c r="N315" s="74"/>
      <c r="O315" s="75"/>
    </row>
    <row r="316" spans="14:15" s="73" customFormat="1">
      <c r="N316" s="74"/>
      <c r="O316" s="75"/>
    </row>
    <row r="317" spans="14:15" s="73" customFormat="1">
      <c r="N317" s="74"/>
      <c r="O317" s="75"/>
    </row>
    <row r="318" spans="14:15" s="73" customFormat="1">
      <c r="N318" s="74"/>
      <c r="O318" s="75"/>
    </row>
    <row r="319" spans="14:15" s="73" customFormat="1">
      <c r="N319" s="74"/>
      <c r="O319" s="75"/>
    </row>
    <row r="320" spans="14:15" s="73" customFormat="1">
      <c r="N320" s="74"/>
      <c r="O320" s="75"/>
    </row>
    <row r="321" spans="14:15" s="73" customFormat="1">
      <c r="N321" s="74"/>
      <c r="O321" s="75"/>
    </row>
    <row r="322" spans="14:15" s="73" customFormat="1">
      <c r="N322" s="74"/>
      <c r="O322" s="75"/>
    </row>
    <row r="323" spans="14:15" s="73" customFormat="1">
      <c r="N323" s="74"/>
      <c r="O323" s="75"/>
    </row>
    <row r="324" spans="14:15" s="73" customFormat="1">
      <c r="N324" s="74"/>
      <c r="O324" s="75"/>
    </row>
    <row r="325" spans="14:15" s="73" customFormat="1">
      <c r="N325" s="74"/>
      <c r="O325" s="75"/>
    </row>
    <row r="326" spans="14:15" s="73" customFormat="1">
      <c r="N326" s="74"/>
      <c r="O326" s="75"/>
    </row>
    <row r="327" spans="14:15" s="73" customFormat="1">
      <c r="N327" s="74"/>
      <c r="O327" s="75"/>
    </row>
    <row r="328" spans="14:15" s="73" customFormat="1">
      <c r="N328" s="74"/>
      <c r="O328" s="75"/>
    </row>
    <row r="329" spans="14:15" s="73" customFormat="1">
      <c r="N329" s="74"/>
      <c r="O329" s="75"/>
    </row>
    <row r="330" spans="14:15" s="73" customFormat="1">
      <c r="N330" s="74"/>
      <c r="O330" s="75"/>
    </row>
    <row r="331" spans="14:15" s="73" customFormat="1">
      <c r="N331" s="74"/>
      <c r="O331" s="75"/>
    </row>
    <row r="332" spans="14:15" s="73" customFormat="1">
      <c r="N332" s="74"/>
      <c r="O332" s="75"/>
    </row>
    <row r="333" spans="14:15" s="73" customFormat="1">
      <c r="N333" s="74"/>
      <c r="O333" s="75"/>
    </row>
    <row r="334" spans="14:15" s="73" customFormat="1">
      <c r="N334" s="74"/>
      <c r="O334" s="75"/>
    </row>
    <row r="335" spans="14:15" s="73" customFormat="1">
      <c r="N335" s="74"/>
      <c r="O335" s="75"/>
    </row>
    <row r="336" spans="14:15" s="73" customFormat="1">
      <c r="N336" s="74"/>
      <c r="O336" s="75"/>
    </row>
    <row r="337" spans="14:15" s="73" customFormat="1">
      <c r="N337" s="74"/>
      <c r="O337" s="75"/>
    </row>
    <row r="338" spans="14:15" s="73" customFormat="1">
      <c r="N338" s="74"/>
      <c r="O338" s="75"/>
    </row>
    <row r="339" spans="14:15" s="73" customFormat="1">
      <c r="N339" s="74"/>
      <c r="O339" s="75"/>
    </row>
    <row r="340" spans="14:15" s="73" customFormat="1">
      <c r="N340" s="74"/>
      <c r="O340" s="75"/>
    </row>
    <row r="341" spans="14:15" s="73" customFormat="1">
      <c r="N341" s="74"/>
      <c r="O341" s="75"/>
    </row>
    <row r="342" spans="14:15" s="73" customFormat="1">
      <c r="N342" s="74"/>
      <c r="O342" s="75"/>
    </row>
    <row r="343" spans="14:15" s="73" customFormat="1">
      <c r="N343" s="74"/>
      <c r="O343" s="75"/>
    </row>
    <row r="344" spans="14:15" s="73" customFormat="1">
      <c r="N344" s="74"/>
      <c r="O344" s="75"/>
    </row>
    <row r="345" spans="14:15" s="73" customFormat="1">
      <c r="N345" s="74"/>
      <c r="O345" s="75"/>
    </row>
    <row r="346" spans="14:15" s="73" customFormat="1">
      <c r="N346" s="74"/>
      <c r="O346" s="75"/>
    </row>
    <row r="347" spans="14:15" s="73" customFormat="1">
      <c r="N347" s="74"/>
      <c r="O347" s="75"/>
    </row>
    <row r="348" spans="14:15" s="73" customFormat="1">
      <c r="N348" s="74"/>
      <c r="O348" s="75"/>
    </row>
    <row r="349" spans="14:15" s="73" customFormat="1">
      <c r="N349" s="74"/>
      <c r="O349" s="75"/>
    </row>
    <row r="350" spans="14:15" s="73" customFormat="1">
      <c r="N350" s="74"/>
      <c r="O350" s="75"/>
    </row>
    <row r="351" spans="14:15" s="73" customFormat="1">
      <c r="N351" s="74"/>
      <c r="O351" s="75"/>
    </row>
    <row r="352" spans="14:15" s="73" customFormat="1">
      <c r="N352" s="74"/>
      <c r="O352" s="75"/>
    </row>
    <row r="353" spans="14:15" s="73" customFormat="1">
      <c r="N353" s="74"/>
      <c r="O353" s="75"/>
    </row>
    <row r="354" spans="14:15" s="73" customFormat="1">
      <c r="N354" s="74"/>
      <c r="O354" s="75"/>
    </row>
    <row r="355" spans="14:15" s="73" customFormat="1">
      <c r="N355" s="74"/>
      <c r="O355" s="75"/>
    </row>
    <row r="356" spans="14:15" s="73" customFormat="1">
      <c r="N356" s="74"/>
      <c r="O356" s="75"/>
    </row>
    <row r="357" spans="14:15" s="73" customFormat="1">
      <c r="N357" s="74"/>
      <c r="O357" s="75"/>
    </row>
    <row r="358" spans="14:15" s="73" customFormat="1">
      <c r="N358" s="74"/>
      <c r="O358" s="75"/>
    </row>
    <row r="359" spans="14:15" s="73" customFormat="1">
      <c r="N359" s="74"/>
      <c r="O359" s="75"/>
    </row>
    <row r="360" spans="14:15" s="73" customFormat="1">
      <c r="N360" s="74"/>
      <c r="O360" s="75"/>
    </row>
    <row r="361" spans="14:15" s="73" customFormat="1">
      <c r="N361" s="74"/>
      <c r="O361" s="75"/>
    </row>
    <row r="362" spans="14:15" s="73" customFormat="1">
      <c r="N362" s="74"/>
      <c r="O362" s="75"/>
    </row>
    <row r="363" spans="14:15" s="73" customFormat="1">
      <c r="N363" s="74"/>
      <c r="O363" s="75"/>
    </row>
    <row r="364" spans="14:15" s="73" customFormat="1">
      <c r="N364" s="74"/>
      <c r="O364" s="75"/>
    </row>
    <row r="365" spans="14:15" s="73" customFormat="1">
      <c r="N365" s="74"/>
      <c r="O365" s="75"/>
    </row>
    <row r="366" spans="14:15" s="73" customFormat="1">
      <c r="N366" s="74"/>
      <c r="O366" s="75"/>
    </row>
    <row r="367" spans="14:15" s="73" customFormat="1">
      <c r="N367" s="74"/>
      <c r="O367" s="75"/>
    </row>
    <row r="368" spans="14:15" s="73" customFormat="1">
      <c r="N368" s="74"/>
      <c r="O368" s="75"/>
    </row>
    <row r="369" spans="14:15" s="73" customFormat="1">
      <c r="N369" s="74"/>
      <c r="O369" s="75"/>
    </row>
    <row r="370" spans="14:15" s="73" customFormat="1">
      <c r="N370" s="74"/>
      <c r="O370" s="75"/>
    </row>
    <row r="371" spans="14:15" s="73" customFormat="1">
      <c r="N371" s="74"/>
      <c r="O371" s="75"/>
    </row>
    <row r="372" spans="14:15" s="73" customFormat="1">
      <c r="N372" s="74"/>
      <c r="O372" s="75"/>
    </row>
    <row r="373" spans="14:15" s="73" customFormat="1">
      <c r="N373" s="74"/>
      <c r="O373" s="75"/>
    </row>
    <row r="374" spans="14:15" s="73" customFormat="1">
      <c r="N374" s="74"/>
      <c r="O374" s="75"/>
    </row>
    <row r="375" spans="14:15" s="73" customFormat="1">
      <c r="N375" s="74"/>
      <c r="O375" s="75"/>
    </row>
    <row r="376" spans="14:15" s="73" customFormat="1">
      <c r="N376" s="74"/>
      <c r="O376" s="75"/>
    </row>
    <row r="377" spans="14:15" s="73" customFormat="1">
      <c r="N377" s="74"/>
      <c r="O377" s="75"/>
    </row>
    <row r="378" spans="14:15" s="73" customFormat="1">
      <c r="N378" s="74"/>
      <c r="O378" s="75"/>
    </row>
    <row r="379" spans="14:15" s="73" customFormat="1">
      <c r="N379" s="74"/>
      <c r="O379" s="75"/>
    </row>
    <row r="380" spans="14:15" s="73" customFormat="1">
      <c r="N380" s="74"/>
      <c r="O380" s="75"/>
    </row>
    <row r="381" spans="14:15" s="73" customFormat="1">
      <c r="N381" s="74"/>
      <c r="O381" s="75"/>
    </row>
    <row r="382" spans="14:15" s="73" customFormat="1">
      <c r="N382" s="74"/>
      <c r="O382" s="75"/>
    </row>
    <row r="383" spans="14:15" s="73" customFormat="1">
      <c r="N383" s="74"/>
      <c r="O383" s="75"/>
    </row>
    <row r="384" spans="14:15" s="73" customFormat="1">
      <c r="N384" s="74"/>
      <c r="O384" s="75"/>
    </row>
    <row r="385" spans="14:15" s="73" customFormat="1">
      <c r="N385" s="74"/>
      <c r="O385" s="75"/>
    </row>
    <row r="386" spans="14:15" s="73" customFormat="1">
      <c r="N386" s="74"/>
      <c r="O386" s="75"/>
    </row>
    <row r="387" spans="14:15" s="73" customFormat="1">
      <c r="N387" s="74"/>
      <c r="O387" s="75"/>
    </row>
    <row r="388" spans="14:15" s="73" customFormat="1">
      <c r="N388" s="74"/>
      <c r="O388" s="75"/>
    </row>
    <row r="389" spans="14:15" s="73" customFormat="1">
      <c r="N389" s="74"/>
      <c r="O389" s="75"/>
    </row>
    <row r="390" spans="14:15" s="73" customFormat="1">
      <c r="N390" s="74"/>
      <c r="O390" s="75"/>
    </row>
    <row r="391" spans="14:15" s="73" customFormat="1">
      <c r="N391" s="74"/>
      <c r="O391" s="75"/>
    </row>
    <row r="392" spans="14:15" s="73" customFormat="1">
      <c r="N392" s="74"/>
      <c r="O392" s="75"/>
    </row>
    <row r="393" spans="14:15" s="73" customFormat="1">
      <c r="N393" s="74"/>
      <c r="O393" s="75"/>
    </row>
    <row r="394" spans="14:15" s="73" customFormat="1">
      <c r="N394" s="74"/>
      <c r="O394" s="75"/>
    </row>
    <row r="395" spans="14:15" s="73" customFormat="1">
      <c r="N395" s="74"/>
      <c r="O395" s="75"/>
    </row>
    <row r="396" spans="14:15" s="73" customFormat="1">
      <c r="N396" s="74"/>
      <c r="O396" s="75"/>
    </row>
    <row r="397" spans="14:15" s="73" customFormat="1">
      <c r="N397" s="74"/>
      <c r="O397" s="75"/>
    </row>
    <row r="398" spans="14:15" s="73" customFormat="1">
      <c r="N398" s="74"/>
      <c r="O398" s="75"/>
    </row>
    <row r="399" spans="14:15" s="73" customFormat="1">
      <c r="N399" s="74"/>
      <c r="O399" s="75"/>
    </row>
    <row r="400" spans="14:15" s="73" customFormat="1">
      <c r="N400" s="74"/>
      <c r="O400" s="75"/>
    </row>
    <row r="401" spans="14:15" s="73" customFormat="1">
      <c r="N401" s="74"/>
      <c r="O401" s="75"/>
    </row>
    <row r="402" spans="14:15" s="73" customFormat="1">
      <c r="N402" s="74"/>
      <c r="O402" s="75"/>
    </row>
    <row r="403" spans="14:15" s="73" customFormat="1">
      <c r="N403" s="74"/>
      <c r="O403" s="75"/>
    </row>
    <row r="404" spans="14:15" s="73" customFormat="1">
      <c r="N404" s="74"/>
      <c r="O404" s="75"/>
    </row>
    <row r="405" spans="14:15" s="73" customFormat="1">
      <c r="N405" s="74"/>
      <c r="O405" s="75"/>
    </row>
    <row r="406" spans="14:15" s="73" customFormat="1">
      <c r="N406" s="74"/>
      <c r="O406" s="75"/>
    </row>
    <row r="407" spans="14:15" s="73" customFormat="1">
      <c r="N407" s="74"/>
      <c r="O407" s="75"/>
    </row>
    <row r="408" spans="14:15" s="73" customFormat="1">
      <c r="N408" s="74"/>
      <c r="O408" s="75"/>
    </row>
    <row r="409" spans="14:15" s="73" customFormat="1">
      <c r="N409" s="74"/>
      <c r="O409" s="75"/>
    </row>
    <row r="410" spans="14:15" s="73" customFormat="1">
      <c r="N410" s="74"/>
      <c r="O410" s="75"/>
    </row>
    <row r="411" spans="14:15" s="73" customFormat="1">
      <c r="N411" s="74"/>
      <c r="O411" s="75"/>
    </row>
    <row r="412" spans="14:15" s="73" customFormat="1">
      <c r="N412" s="74"/>
      <c r="O412" s="75"/>
    </row>
    <row r="413" spans="14:15" s="73" customFormat="1">
      <c r="N413" s="74"/>
      <c r="O413" s="75"/>
    </row>
    <row r="414" spans="14:15" s="73" customFormat="1">
      <c r="N414" s="74"/>
      <c r="O414" s="75"/>
    </row>
    <row r="415" spans="14:15" s="73" customFormat="1">
      <c r="N415" s="74"/>
      <c r="O415" s="75"/>
    </row>
    <row r="416" spans="14:15" s="73" customFormat="1">
      <c r="N416" s="74"/>
      <c r="O416" s="75"/>
    </row>
    <row r="417" spans="14:15" s="73" customFormat="1">
      <c r="N417" s="74"/>
      <c r="O417" s="75"/>
    </row>
    <row r="418" spans="14:15" s="73" customFormat="1">
      <c r="N418" s="74"/>
      <c r="O418" s="75"/>
    </row>
    <row r="419" spans="14:15" s="73" customFormat="1">
      <c r="N419" s="74"/>
      <c r="O419" s="75"/>
    </row>
    <row r="420" spans="14:15" s="73" customFormat="1">
      <c r="N420" s="74"/>
      <c r="O420" s="75"/>
    </row>
    <row r="421" spans="14:15" s="73" customFormat="1">
      <c r="N421" s="74"/>
      <c r="O421" s="75"/>
    </row>
    <row r="422" spans="14:15" s="73" customFormat="1">
      <c r="N422" s="74"/>
      <c r="O422" s="75"/>
    </row>
    <row r="423" spans="14:15" s="73" customFormat="1">
      <c r="N423" s="74"/>
      <c r="O423" s="75"/>
    </row>
    <row r="424" spans="14:15" s="73" customFormat="1">
      <c r="N424" s="74"/>
      <c r="O424" s="75"/>
    </row>
    <row r="425" spans="14:15" s="73" customFormat="1">
      <c r="N425" s="74"/>
      <c r="O425" s="75"/>
    </row>
    <row r="426" spans="14:15" s="73" customFormat="1">
      <c r="N426" s="74"/>
      <c r="O426" s="75"/>
    </row>
    <row r="427" spans="14:15" s="73" customFormat="1">
      <c r="N427" s="74"/>
      <c r="O427" s="75"/>
    </row>
    <row r="428" spans="14:15" s="73" customFormat="1">
      <c r="N428" s="74"/>
      <c r="O428" s="75"/>
    </row>
    <row r="429" spans="14:15" s="73" customFormat="1">
      <c r="N429" s="74"/>
      <c r="O429" s="75"/>
    </row>
    <row r="430" spans="14:15" s="73" customFormat="1">
      <c r="N430" s="74"/>
      <c r="O430" s="75"/>
    </row>
    <row r="431" spans="14:15" s="73" customFormat="1">
      <c r="N431" s="74"/>
      <c r="O431" s="75"/>
    </row>
    <row r="432" spans="14:15" s="73" customFormat="1">
      <c r="N432" s="74"/>
      <c r="O432" s="75"/>
    </row>
    <row r="433" spans="14:15" s="73" customFormat="1">
      <c r="N433" s="74"/>
      <c r="O433" s="75"/>
    </row>
    <row r="434" spans="14:15" s="73" customFormat="1">
      <c r="N434" s="74"/>
      <c r="O434" s="75"/>
    </row>
    <row r="435" spans="14:15" s="73" customFormat="1">
      <c r="N435" s="74"/>
      <c r="O435" s="75"/>
    </row>
    <row r="436" spans="14:15" s="73" customFormat="1">
      <c r="N436" s="74"/>
      <c r="O436" s="75"/>
    </row>
    <row r="437" spans="14:15" s="73" customFormat="1">
      <c r="N437" s="74"/>
      <c r="O437" s="75"/>
    </row>
    <row r="438" spans="14:15" s="73" customFormat="1">
      <c r="N438" s="74"/>
      <c r="O438" s="75"/>
    </row>
    <row r="439" spans="14:15" s="73" customFormat="1">
      <c r="N439" s="74"/>
      <c r="O439" s="75"/>
    </row>
    <row r="440" spans="14:15" s="73" customFormat="1">
      <c r="N440" s="74"/>
      <c r="O440" s="75"/>
    </row>
    <row r="441" spans="14:15" s="73" customFormat="1">
      <c r="N441" s="74"/>
      <c r="O441" s="75"/>
    </row>
    <row r="442" spans="14:15" s="73" customFormat="1">
      <c r="N442" s="74"/>
      <c r="O442" s="75"/>
    </row>
    <row r="443" spans="14:15" s="73" customFormat="1">
      <c r="N443" s="74"/>
      <c r="O443" s="75"/>
    </row>
    <row r="444" spans="14:15" s="73" customFormat="1">
      <c r="N444" s="74"/>
      <c r="O444" s="75"/>
    </row>
    <row r="445" spans="14:15" s="73" customFormat="1">
      <c r="N445" s="74"/>
      <c r="O445" s="75"/>
    </row>
    <row r="446" spans="14:15" s="73" customFormat="1">
      <c r="N446" s="74"/>
      <c r="O446" s="75"/>
    </row>
    <row r="447" spans="14:15" s="73" customFormat="1">
      <c r="N447" s="74"/>
      <c r="O447" s="75"/>
    </row>
    <row r="448" spans="14:15" s="73" customFormat="1">
      <c r="N448" s="74"/>
      <c r="O448" s="75"/>
    </row>
    <row r="449" spans="14:15" s="73" customFormat="1">
      <c r="N449" s="74"/>
      <c r="O449" s="75"/>
    </row>
    <row r="450" spans="14:15" s="73" customFormat="1">
      <c r="N450" s="74"/>
      <c r="O450" s="75"/>
    </row>
    <row r="451" spans="14:15" s="73" customFormat="1">
      <c r="N451" s="74"/>
      <c r="O451" s="75"/>
    </row>
    <row r="452" spans="14:15" s="73" customFormat="1">
      <c r="N452" s="74"/>
      <c r="O452" s="75"/>
    </row>
    <row r="453" spans="14:15" s="73" customFormat="1">
      <c r="N453" s="74"/>
      <c r="O453" s="75"/>
    </row>
    <row r="454" spans="14:15" s="73" customFormat="1">
      <c r="N454" s="74"/>
      <c r="O454" s="75"/>
    </row>
    <row r="455" spans="14:15" s="73" customFormat="1">
      <c r="N455" s="74"/>
      <c r="O455" s="75"/>
    </row>
    <row r="456" spans="14:15" s="73" customFormat="1">
      <c r="N456" s="74"/>
      <c r="O456" s="75"/>
    </row>
    <row r="457" spans="14:15" s="73" customFormat="1">
      <c r="N457" s="74"/>
      <c r="O457" s="75"/>
    </row>
    <row r="458" spans="14:15" s="73" customFormat="1">
      <c r="N458" s="74"/>
      <c r="O458" s="75"/>
    </row>
    <row r="459" spans="14:15" s="73" customFormat="1">
      <c r="N459" s="74"/>
      <c r="O459" s="75"/>
    </row>
    <row r="460" spans="14:15" s="73" customFormat="1">
      <c r="N460" s="74"/>
      <c r="O460" s="75"/>
    </row>
    <row r="461" spans="14:15" s="73" customFormat="1">
      <c r="N461" s="74"/>
      <c r="O461" s="75"/>
    </row>
    <row r="462" spans="14:15" s="73" customFormat="1">
      <c r="N462" s="74"/>
      <c r="O462" s="75"/>
    </row>
    <row r="463" spans="14:15" s="73" customFormat="1">
      <c r="N463" s="74"/>
      <c r="O463" s="75"/>
    </row>
    <row r="464" spans="14:15" s="73" customFormat="1">
      <c r="N464" s="74"/>
      <c r="O464" s="75"/>
    </row>
    <row r="465" spans="14:122" s="73" customFormat="1">
      <c r="N465" s="74"/>
      <c r="O465" s="75"/>
    </row>
    <row r="466" spans="14:122" s="73" customFormat="1">
      <c r="N466" s="74"/>
      <c r="O466" s="75"/>
    </row>
    <row r="467" spans="14:122" s="73" customFormat="1">
      <c r="N467" s="74"/>
      <c r="O467" s="75"/>
    </row>
    <row r="468" spans="14:122" s="73" customFormat="1">
      <c r="N468" s="74"/>
      <c r="O468" s="75"/>
    </row>
    <row r="469" spans="14:122" s="73" customFormat="1">
      <c r="N469" s="74"/>
      <c r="O469" s="75"/>
    </row>
    <row r="470" spans="14:122" s="73" customFormat="1">
      <c r="N470" s="74"/>
      <c r="O470" s="75"/>
    </row>
    <row r="471" spans="14:122" s="73" customFormat="1">
      <c r="N471" s="74"/>
      <c r="O471" s="75"/>
    </row>
    <row r="472" spans="14:122" s="73" customFormat="1">
      <c r="N472" s="74"/>
      <c r="O472" s="75"/>
    </row>
    <row r="473" spans="14:122" s="73" customFormat="1">
      <c r="N473" s="74"/>
      <c r="O473" s="75"/>
    </row>
    <row r="474" spans="14:122" s="73" customFormat="1">
      <c r="N474" s="74"/>
      <c r="O474" s="75"/>
    </row>
    <row r="475" spans="14:122" s="73" customFormat="1">
      <c r="N475" s="74"/>
      <c r="O475" s="75"/>
    </row>
    <row r="476" spans="14:122" s="73" customFormat="1">
      <c r="N476" s="74"/>
      <c r="O476" s="75"/>
      <c r="DQ476" s="79"/>
      <c r="DR476" s="79"/>
    </row>
  </sheetData>
  <sheetProtection algorithmName="SHA-512" hashValue="nBSe5m3eDqb2mim7PZ9V7rWy47UXxDZZRUzDJm/ELNW/Msxj11+vz7fAtmcFO2LSgyfE+Z/Fm6eP5TN4U8gHig==" saltValue="C6c/uVqHWRaHb71ZW2lHXQ==" spinCount="100000" sheet="1" formatCells="0" formatColumns="0" formatRows="0"/>
  <mergeCells count="16">
    <mergeCell ref="B22:H22"/>
    <mergeCell ref="B2:F2"/>
    <mergeCell ref="B4:H4"/>
    <mergeCell ref="B12:H12"/>
    <mergeCell ref="B232:N232"/>
    <mergeCell ref="B10:H10"/>
    <mergeCell ref="B35:J35"/>
    <mergeCell ref="B155:D155"/>
    <mergeCell ref="B176:AD176"/>
    <mergeCell ref="B230:N230"/>
    <mergeCell ref="B231:N231"/>
    <mergeCell ref="B40:F40"/>
    <mergeCell ref="B18:J18"/>
    <mergeCell ref="B23:J23"/>
    <mergeCell ref="B24:J24"/>
    <mergeCell ref="B27:J27"/>
  </mergeCells>
  <dataValidations count="7">
    <dataValidation type="list" allowBlank="1" showInputMessage="1" showErrorMessage="1" sqref="F129" xr:uid="{00000000-0002-0000-0500-000000000000}">
      <formula1>Select_area</formula1>
    </dataValidation>
    <dataValidation type="list" allowBlank="1" showInputMessage="1" showErrorMessage="1" sqref="J37" xr:uid="{00000000-0002-0000-0500-000001000000}">
      <formula1>appway</formula1>
    </dataValidation>
    <dataValidation type="list" allowBlank="1" showDropDown="1" showInputMessage="1" showErrorMessage="1" sqref="AD127:AD128" xr:uid="{00000000-0002-0000-0500-000002000000}">
      <formula1>Product</formula1>
    </dataValidation>
    <dataValidation type="list" allowBlank="1" showInputMessage="1" showErrorMessage="1" sqref="H50" xr:uid="{A40F5614-4760-4662-A7D2-007156DDAB6E}">
      <formula1>Select_units</formula1>
    </dataValidation>
    <dataValidation type="list" allowBlank="1" showInputMessage="1" showErrorMessage="1" sqref="H39" xr:uid="{BAEA3FCA-CB60-4CF6-A202-0C141CA9E139}">
      <formula1>units</formula1>
    </dataValidation>
    <dataValidation type="list" allowBlank="1" showInputMessage="1" showErrorMessage="1" sqref="H44" xr:uid="{AC249459-C102-4678-B5BE-8BD1061D5BCD}">
      <formula1>units_L</formula1>
    </dataValidation>
    <dataValidation type="list" allowBlank="1" showInputMessage="1" showErrorMessage="1" sqref="D129" xr:uid="{1783FB54-6A51-4C7F-A30F-2A6F0B26F4E0}">
      <formula1>AREA_or_VOLUME</formula1>
    </dataValidation>
  </dataValidations>
  <hyperlinks>
    <hyperlink ref="B7" location="'Insect.other i2=4'!Input" display="Input table" xr:uid="{00000000-0004-0000-0500-000000000000}"/>
    <hyperlink ref="B8" location="'Insect.other i2=4'!Intermediate_calculations" display="Intermediate calculations" xr:uid="{00000000-0004-0000-0500-000001000000}"/>
    <hyperlink ref="B9" location="'Insect.other i2=4'!Output" display="Output table" xr:uid="{00000000-0004-0000-0500-000002000000}"/>
    <hyperlink ref="B10:H10" location="'Insect.other i2=4'!Soil___arable_land" display="    Soil - arable land" xr:uid="{00000000-0004-0000-0500-000003000000}"/>
    <hyperlink ref="B12:H12" location="'Insect.other i2=4'!Soil___grassland" display="    Soil - grassland" xr:uid="{00000000-0004-0000-0500-000004000000}"/>
    <hyperlink ref="B11" location="'Insect.other i2=4'!Ground_water_and_surface_water_ar" display="    Groundwater and surface water - in arable land areas" xr:uid="{00000000-0004-0000-0500-000005000000}"/>
    <hyperlink ref="B13" location="'Insect.other i2=4'!Ground_water_and_surface_water_gr" display="    Groundwater and surface water - in grassland areas" xr:uid="{00000000-0004-0000-0500-000006000000}"/>
    <hyperlink ref="B14" location="'Insect.other i2=4'!STP" display="    STP" xr:uid="{00000000-0004-0000-0500-000007000000}"/>
    <hyperlink ref="B15" location="'Insect.other i2=4'!Air" display="Air" xr:uid="{B68876C0-FEAA-4F6F-BF59-8D051110B55D}"/>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FB649"/>
  <sheetViews>
    <sheetView zoomScale="85" zoomScaleNormal="85" workbookViewId="0"/>
  </sheetViews>
  <sheetFormatPr defaultColWidth="8.703125" defaultRowHeight="12.4"/>
  <cols>
    <col min="1" max="1" width="1.64453125" style="1" customWidth="1"/>
    <col min="2" max="2" width="74.64453125" style="3" customWidth="1"/>
    <col min="3" max="3" width="16.46875" style="1" customWidth="1"/>
    <col min="4" max="4" width="21.703125" style="1" customWidth="1"/>
    <col min="5" max="5" width="19.703125" style="1" customWidth="1"/>
    <col min="6" max="6" width="15.64453125" style="1" customWidth="1"/>
    <col min="7" max="7" width="17.29296875" style="3" customWidth="1"/>
    <col min="8" max="8" width="16.46875" style="3" customWidth="1"/>
    <col min="9" max="9" width="16.64453125" style="3" customWidth="1"/>
    <col min="10" max="10" width="16.3515625" style="3" customWidth="1"/>
    <col min="11" max="12" width="20.64453125" style="3" customWidth="1"/>
    <col min="13" max="13" width="15.64453125" style="3" customWidth="1"/>
    <col min="14" max="14" width="14.46875" style="3" customWidth="1"/>
    <col min="15" max="18" width="15.64453125" style="1" customWidth="1"/>
    <col min="19" max="158" width="8.703125" style="1"/>
    <col min="159" max="16384" width="8.703125" style="3"/>
  </cols>
  <sheetData>
    <row r="1" spans="2:17" s="1" customFormat="1"/>
    <row r="2" spans="2:17" s="1" customFormat="1" ht="19.899999999999999">
      <c r="B2" s="282" t="s">
        <v>353</v>
      </c>
    </row>
    <row r="3" spans="2:17" s="1" customFormat="1"/>
    <row r="4" spans="2:17" s="1" customFormat="1"/>
    <row r="5" spans="2:17" s="1" customFormat="1" ht="22.25" customHeight="1">
      <c r="B5" s="224" t="s">
        <v>234</v>
      </c>
    </row>
    <row r="6" spans="2:17" s="1" customFormat="1" ht="25.25" customHeight="1">
      <c r="B6" s="191" t="s">
        <v>235</v>
      </c>
    </row>
    <row r="7" spans="2:17" s="1" customFormat="1">
      <c r="B7" s="191" t="s">
        <v>236</v>
      </c>
    </row>
    <row r="8" spans="2:17" s="1" customFormat="1" ht="13.9">
      <c r="B8" s="191" t="s">
        <v>237</v>
      </c>
    </row>
    <row r="9" spans="2:17" s="1" customFormat="1">
      <c r="B9" s="13"/>
      <c r="O9" s="2"/>
      <c r="P9" s="2"/>
      <c r="Q9" s="2"/>
    </row>
    <row r="10" spans="2:17" ht="19.5" customHeight="1">
      <c r="B10" s="61" t="s">
        <v>60</v>
      </c>
      <c r="C10" s="370" t="s">
        <v>66</v>
      </c>
      <c r="D10" s="370"/>
      <c r="E10" s="370"/>
      <c r="F10" s="370"/>
      <c r="G10" s="17"/>
      <c r="H10" s="370" t="s">
        <v>68</v>
      </c>
      <c r="I10" s="370"/>
      <c r="J10" s="370"/>
      <c r="K10" s="368" t="s">
        <v>136</v>
      </c>
      <c r="L10" s="369" t="s">
        <v>135</v>
      </c>
      <c r="M10" s="370" t="s">
        <v>77</v>
      </c>
      <c r="N10" s="370"/>
      <c r="O10" s="2"/>
      <c r="P10" s="2"/>
      <c r="Q10" s="2"/>
    </row>
    <row r="11" spans="2:17" ht="39.75" customHeight="1">
      <c r="B11" s="18"/>
      <c r="C11" s="65" t="s">
        <v>32</v>
      </c>
      <c r="D11" s="19" t="s">
        <v>33</v>
      </c>
      <c r="E11" s="20" t="s">
        <v>36</v>
      </c>
      <c r="F11" s="20" t="s">
        <v>69</v>
      </c>
      <c r="G11" s="21" t="s">
        <v>92</v>
      </c>
      <c r="H11" s="68" t="s">
        <v>35</v>
      </c>
      <c r="I11" s="68" t="s">
        <v>67</v>
      </c>
      <c r="J11" s="68" t="s">
        <v>37</v>
      </c>
      <c r="K11" s="368"/>
      <c r="L11" s="369"/>
      <c r="M11" s="366" t="s">
        <v>45</v>
      </c>
      <c r="N11" s="366" t="s">
        <v>46</v>
      </c>
      <c r="O11" s="2"/>
      <c r="P11" s="2"/>
      <c r="Q11" s="2"/>
    </row>
    <row r="12" spans="2:17" ht="13.9">
      <c r="B12" s="24"/>
      <c r="C12" s="62"/>
      <c r="D12" s="19" t="s">
        <v>70</v>
      </c>
      <c r="E12" s="19" t="s">
        <v>70</v>
      </c>
      <c r="F12" s="19" t="s">
        <v>71</v>
      </c>
      <c r="G12" s="25" t="s">
        <v>90</v>
      </c>
      <c r="H12" s="22" t="s">
        <v>34</v>
      </c>
      <c r="I12" s="22" t="s">
        <v>34</v>
      </c>
      <c r="J12" s="22" t="s">
        <v>34</v>
      </c>
      <c r="K12" s="368"/>
      <c r="L12" s="369"/>
      <c r="M12" s="367"/>
      <c r="N12" s="367"/>
      <c r="O12" s="2"/>
      <c r="P12" s="2"/>
      <c r="Q12" s="2"/>
    </row>
    <row r="13" spans="2:17">
      <c r="B13" s="24"/>
      <c r="C13" s="62"/>
      <c r="D13" s="19"/>
      <c r="E13" s="19"/>
      <c r="F13" s="19"/>
      <c r="G13" s="25"/>
      <c r="H13" s="22"/>
      <c r="I13" s="22"/>
      <c r="J13" s="22"/>
      <c r="K13" s="26" t="s">
        <v>90</v>
      </c>
      <c r="L13" s="23" t="s">
        <v>90</v>
      </c>
      <c r="M13" s="68"/>
      <c r="N13" s="68"/>
      <c r="O13" s="2"/>
      <c r="P13" s="2"/>
      <c r="Q13" s="2"/>
    </row>
    <row r="14" spans="2:17">
      <c r="B14" s="24"/>
      <c r="C14" s="62"/>
      <c r="D14" s="19"/>
      <c r="E14" s="19"/>
      <c r="F14" s="19"/>
      <c r="G14" s="25"/>
      <c r="H14" s="22"/>
      <c r="I14" s="22"/>
      <c r="J14" s="22"/>
      <c r="K14" s="26"/>
      <c r="L14" s="23"/>
      <c r="M14" s="365" t="s">
        <v>54</v>
      </c>
      <c r="N14" s="365"/>
      <c r="O14" s="2"/>
      <c r="P14" s="2"/>
      <c r="Q14" s="2"/>
    </row>
    <row r="15" spans="2:17">
      <c r="B15" s="27" t="s">
        <v>91</v>
      </c>
      <c r="C15" s="63" t="s">
        <v>38</v>
      </c>
      <c r="D15" s="28" t="s">
        <v>38</v>
      </c>
      <c r="E15" s="28" t="s">
        <v>38</v>
      </c>
      <c r="F15" s="28" t="s">
        <v>38</v>
      </c>
      <c r="G15" s="29" t="s">
        <v>38</v>
      </c>
      <c r="H15" s="30" t="s">
        <v>38</v>
      </c>
      <c r="I15" s="30" t="s">
        <v>38</v>
      </c>
      <c r="J15" s="30" t="s">
        <v>38</v>
      </c>
      <c r="K15" s="31" t="s">
        <v>38</v>
      </c>
      <c r="L15" s="32" t="s">
        <v>38</v>
      </c>
      <c r="M15" s="33" t="s">
        <v>38</v>
      </c>
      <c r="N15" s="33" t="s">
        <v>38</v>
      </c>
      <c r="O15" s="2"/>
      <c r="P15" s="2"/>
      <c r="Q15" s="2"/>
    </row>
    <row r="16" spans="2:17">
      <c r="B16" s="34" t="s">
        <v>15</v>
      </c>
      <c r="C16" s="64">
        <v>100</v>
      </c>
      <c r="D16" s="35">
        <v>1170</v>
      </c>
      <c r="E16" s="35">
        <v>1670</v>
      </c>
      <c r="F16" s="35">
        <v>9630</v>
      </c>
      <c r="G16" s="36">
        <f t="shared" ref="G16:G35" si="0">+D16+E16</f>
        <v>2840</v>
      </c>
      <c r="H16" s="37">
        <v>360</v>
      </c>
      <c r="I16" s="37">
        <v>30</v>
      </c>
      <c r="J16" s="37"/>
      <c r="K16" s="38">
        <f t="shared" ref="K16:K35" si="1">SUM(H16:J16)</f>
        <v>390</v>
      </c>
      <c r="L16" s="39">
        <f t="shared" ref="L16:L35" si="2">+G16+H16+I16</f>
        <v>3230</v>
      </c>
      <c r="M16" s="33">
        <v>0.10466</v>
      </c>
      <c r="N16" s="33">
        <v>0.33889999999999998</v>
      </c>
      <c r="O16" s="2"/>
      <c r="P16" s="2"/>
      <c r="Q16" s="2"/>
    </row>
    <row r="17" spans="2:17">
      <c r="B17" s="34" t="s">
        <v>101</v>
      </c>
      <c r="C17" s="64">
        <v>100</v>
      </c>
      <c r="D17" s="35">
        <v>1170</v>
      </c>
      <c r="E17" s="35">
        <v>1670</v>
      </c>
      <c r="F17" s="35">
        <v>9630</v>
      </c>
      <c r="G17" s="36">
        <f t="shared" si="0"/>
        <v>2840</v>
      </c>
      <c r="H17" s="37">
        <v>360</v>
      </c>
      <c r="I17" s="37">
        <v>30</v>
      </c>
      <c r="J17" s="37"/>
      <c r="K17" s="38">
        <f t="shared" si="1"/>
        <v>390</v>
      </c>
      <c r="L17" s="39">
        <f t="shared" si="2"/>
        <v>3230</v>
      </c>
      <c r="M17" s="33">
        <v>4.0529999999999997E-2</v>
      </c>
      <c r="N17" s="33">
        <v>0.14316000000000001</v>
      </c>
      <c r="O17" s="2"/>
      <c r="P17" s="2"/>
      <c r="Q17" s="2"/>
    </row>
    <row r="18" spans="2:17">
      <c r="B18" s="34" t="s">
        <v>14</v>
      </c>
      <c r="C18" s="64">
        <v>125</v>
      </c>
      <c r="D18" s="35">
        <v>370</v>
      </c>
      <c r="E18" s="35">
        <v>1000</v>
      </c>
      <c r="F18" s="35">
        <v>3063</v>
      </c>
      <c r="G18" s="36">
        <f t="shared" si="0"/>
        <v>1370</v>
      </c>
      <c r="H18" s="37">
        <v>340</v>
      </c>
      <c r="I18" s="37">
        <v>40</v>
      </c>
      <c r="J18" s="37"/>
      <c r="K18" s="38">
        <f t="shared" si="1"/>
        <v>380</v>
      </c>
      <c r="L18" s="39">
        <f t="shared" si="2"/>
        <v>1750</v>
      </c>
      <c r="M18" s="33">
        <v>7.1230000000000002E-2</v>
      </c>
      <c r="N18" s="33">
        <v>0.28819</v>
      </c>
      <c r="O18" s="2"/>
      <c r="P18" s="2"/>
      <c r="Q18" s="2"/>
    </row>
    <row r="19" spans="2:17">
      <c r="B19" s="34" t="s">
        <v>102</v>
      </c>
      <c r="C19" s="64">
        <v>125</v>
      </c>
      <c r="D19" s="35">
        <v>370</v>
      </c>
      <c r="E19" s="35">
        <v>1000</v>
      </c>
      <c r="F19" s="35">
        <v>3063</v>
      </c>
      <c r="G19" s="36">
        <f t="shared" si="0"/>
        <v>1370</v>
      </c>
      <c r="H19" s="37">
        <v>340</v>
      </c>
      <c r="I19" s="37">
        <v>40</v>
      </c>
      <c r="J19" s="37"/>
      <c r="K19" s="38">
        <f t="shared" si="1"/>
        <v>380</v>
      </c>
      <c r="L19" s="39">
        <f t="shared" si="2"/>
        <v>1750</v>
      </c>
      <c r="M19" s="33">
        <v>2.8629999999999999E-2</v>
      </c>
      <c r="N19" s="33">
        <v>0.12862999999999999</v>
      </c>
      <c r="O19" s="2"/>
      <c r="P19" s="2"/>
      <c r="Q19" s="2"/>
    </row>
    <row r="20" spans="2:17">
      <c r="B20" s="34" t="s">
        <v>16</v>
      </c>
      <c r="C20" s="64">
        <v>80</v>
      </c>
      <c r="D20" s="35">
        <v>160</v>
      </c>
      <c r="E20" s="35">
        <v>330</v>
      </c>
      <c r="F20" s="35">
        <v>590</v>
      </c>
      <c r="G20" s="36">
        <f t="shared" si="0"/>
        <v>490</v>
      </c>
      <c r="H20" s="37">
        <v>140</v>
      </c>
      <c r="I20" s="37">
        <v>20</v>
      </c>
      <c r="J20" s="37"/>
      <c r="K20" s="38">
        <f t="shared" si="1"/>
        <v>160</v>
      </c>
      <c r="L20" s="39">
        <f t="shared" si="2"/>
        <v>650</v>
      </c>
      <c r="M20" s="33">
        <v>1.422E-2</v>
      </c>
      <c r="N20" s="33">
        <v>2.3820000000000001E-2</v>
      </c>
      <c r="O20" s="2"/>
      <c r="P20" s="2"/>
      <c r="Q20" s="2"/>
    </row>
    <row r="21" spans="2:17">
      <c r="B21" s="34" t="s">
        <v>17</v>
      </c>
      <c r="C21" s="64">
        <v>132</v>
      </c>
      <c r="D21" s="35">
        <v>560</v>
      </c>
      <c r="E21" s="35">
        <v>910</v>
      </c>
      <c r="F21" s="35">
        <v>1960</v>
      </c>
      <c r="G21" s="36">
        <f t="shared" si="0"/>
        <v>1470</v>
      </c>
      <c r="H21" s="37">
        <v>390</v>
      </c>
      <c r="I21" s="37">
        <v>70</v>
      </c>
      <c r="J21" s="37"/>
      <c r="K21" s="38">
        <f t="shared" si="1"/>
        <v>460</v>
      </c>
      <c r="L21" s="39">
        <f t="shared" si="2"/>
        <v>1930</v>
      </c>
      <c r="M21" s="33">
        <v>5.5660000000000001E-2</v>
      </c>
      <c r="N21" s="33">
        <v>7.1059999999999998E-2</v>
      </c>
      <c r="O21" s="2"/>
      <c r="P21" s="2"/>
      <c r="Q21" s="2"/>
    </row>
    <row r="22" spans="2:17">
      <c r="B22" s="34" t="s">
        <v>18</v>
      </c>
      <c r="C22" s="64">
        <v>132</v>
      </c>
      <c r="D22" s="35">
        <v>710</v>
      </c>
      <c r="E22" s="35">
        <v>1160</v>
      </c>
      <c r="F22" s="35">
        <v>2480</v>
      </c>
      <c r="G22" s="36">
        <f t="shared" si="0"/>
        <v>1870</v>
      </c>
      <c r="H22" s="37">
        <v>290</v>
      </c>
      <c r="I22" s="37">
        <v>40</v>
      </c>
      <c r="J22" s="37"/>
      <c r="K22" s="38">
        <f t="shared" si="1"/>
        <v>330</v>
      </c>
      <c r="L22" s="39">
        <f t="shared" si="2"/>
        <v>2200</v>
      </c>
      <c r="M22" s="33">
        <v>5.5660000000000001E-2</v>
      </c>
      <c r="N22" s="33">
        <v>7.1059999999999998E-2</v>
      </c>
      <c r="O22" s="2"/>
      <c r="P22" s="2"/>
      <c r="Q22" s="2"/>
    </row>
    <row r="23" spans="2:17">
      <c r="B23" s="34" t="s">
        <v>19</v>
      </c>
      <c r="C23" s="64">
        <v>400</v>
      </c>
      <c r="D23" s="35">
        <v>600</v>
      </c>
      <c r="E23" s="35">
        <v>970</v>
      </c>
      <c r="F23" s="35">
        <v>2110</v>
      </c>
      <c r="G23" s="36">
        <f t="shared" si="0"/>
        <v>1570</v>
      </c>
      <c r="H23" s="37">
        <v>400</v>
      </c>
      <c r="I23" s="37">
        <v>50</v>
      </c>
      <c r="J23" s="37"/>
      <c r="K23" s="38">
        <f t="shared" si="1"/>
        <v>450</v>
      </c>
      <c r="L23" s="39">
        <f t="shared" si="2"/>
        <v>2020</v>
      </c>
      <c r="M23" s="33">
        <v>2.0330000000000001E-2</v>
      </c>
      <c r="N23" s="33">
        <v>3.0429999999999999E-2</v>
      </c>
      <c r="O23" s="2"/>
      <c r="P23" s="2"/>
      <c r="Q23" s="2"/>
    </row>
    <row r="24" spans="2:17">
      <c r="B24" s="34" t="s">
        <v>20</v>
      </c>
      <c r="C24" s="64">
        <v>21000</v>
      </c>
      <c r="D24" s="35">
        <v>750</v>
      </c>
      <c r="E24" s="35">
        <v>1100</v>
      </c>
      <c r="F24" s="35">
        <v>2810</v>
      </c>
      <c r="G24" s="36">
        <f t="shared" si="0"/>
        <v>1850</v>
      </c>
      <c r="H24" s="37"/>
      <c r="I24" s="37">
        <v>1360</v>
      </c>
      <c r="J24" s="37">
        <v>1200</v>
      </c>
      <c r="K24" s="38">
        <f t="shared" si="1"/>
        <v>2560</v>
      </c>
      <c r="L24" s="39">
        <f t="shared" si="2"/>
        <v>3210</v>
      </c>
      <c r="M24" s="33">
        <v>1.2199999999999999E-3</v>
      </c>
      <c r="N24" s="33">
        <v>2.0200000000000001E-3</v>
      </c>
      <c r="O24" s="2"/>
      <c r="P24" s="2"/>
      <c r="Q24" s="2"/>
    </row>
    <row r="25" spans="2:17">
      <c r="B25" s="34" t="s">
        <v>21</v>
      </c>
      <c r="C25" s="64">
        <v>21000</v>
      </c>
      <c r="D25" s="35">
        <v>750</v>
      </c>
      <c r="E25" s="35">
        <v>1100</v>
      </c>
      <c r="F25" s="35">
        <v>2810</v>
      </c>
      <c r="G25" s="36">
        <f t="shared" si="0"/>
        <v>1850</v>
      </c>
      <c r="H25" s="37"/>
      <c r="I25" s="37">
        <v>1360</v>
      </c>
      <c r="J25" s="37">
        <v>1200</v>
      </c>
      <c r="K25" s="38">
        <f t="shared" si="1"/>
        <v>2560</v>
      </c>
      <c r="L25" s="39">
        <f t="shared" si="2"/>
        <v>3210</v>
      </c>
      <c r="M25" s="33">
        <v>1.1100000000000001E-3</v>
      </c>
      <c r="N25" s="33">
        <v>1.81E-3</v>
      </c>
      <c r="O25" s="2"/>
      <c r="P25" s="2"/>
      <c r="Q25" s="2"/>
    </row>
    <row r="26" spans="2:17">
      <c r="B26" s="34" t="s">
        <v>53</v>
      </c>
      <c r="C26" s="64">
        <v>21000</v>
      </c>
      <c r="D26" s="35">
        <v>750</v>
      </c>
      <c r="E26" s="35">
        <v>1100</v>
      </c>
      <c r="F26" s="35">
        <v>2810</v>
      </c>
      <c r="G26" s="36">
        <f t="shared" si="0"/>
        <v>1850</v>
      </c>
      <c r="H26" s="37"/>
      <c r="I26" s="37">
        <v>1360</v>
      </c>
      <c r="J26" s="37">
        <v>600</v>
      </c>
      <c r="K26" s="38">
        <f t="shared" si="1"/>
        <v>1960</v>
      </c>
      <c r="L26" s="39">
        <f t="shared" si="2"/>
        <v>3210</v>
      </c>
      <c r="M26" s="33">
        <v>1.1100000000000001E-3</v>
      </c>
      <c r="N26" s="33">
        <v>1.81E-3</v>
      </c>
      <c r="O26" s="2"/>
      <c r="P26" s="2"/>
      <c r="Q26" s="2"/>
    </row>
    <row r="27" spans="2:17">
      <c r="B27" s="34" t="s">
        <v>22</v>
      </c>
      <c r="C27" s="64">
        <v>21000</v>
      </c>
      <c r="D27" s="35">
        <v>750</v>
      </c>
      <c r="E27" s="35">
        <v>1100</v>
      </c>
      <c r="F27" s="35">
        <v>2810</v>
      </c>
      <c r="G27" s="36">
        <f t="shared" si="0"/>
        <v>1850</v>
      </c>
      <c r="H27" s="37"/>
      <c r="I27" s="37">
        <v>1360</v>
      </c>
      <c r="J27" s="37">
        <v>300</v>
      </c>
      <c r="K27" s="38">
        <f t="shared" si="1"/>
        <v>1660</v>
      </c>
      <c r="L27" s="39">
        <f t="shared" si="2"/>
        <v>3210</v>
      </c>
      <c r="M27" s="33">
        <v>1.1100000000000001E-3</v>
      </c>
      <c r="N27" s="33">
        <v>1.81E-3</v>
      </c>
      <c r="O27" s="2"/>
      <c r="P27" s="2"/>
      <c r="Q27" s="2"/>
    </row>
    <row r="28" spans="2:17">
      <c r="B28" s="34" t="s">
        <v>23</v>
      </c>
      <c r="C28" s="64">
        <v>10000</v>
      </c>
      <c r="D28" s="35">
        <v>1430</v>
      </c>
      <c r="E28" s="35">
        <v>2030</v>
      </c>
      <c r="F28" s="35">
        <v>5360</v>
      </c>
      <c r="G28" s="36">
        <f t="shared" si="0"/>
        <v>3460</v>
      </c>
      <c r="H28" s="37">
        <v>950</v>
      </c>
      <c r="I28" s="37">
        <v>200</v>
      </c>
      <c r="J28" s="37"/>
      <c r="K28" s="38">
        <f t="shared" si="1"/>
        <v>1150</v>
      </c>
      <c r="L28" s="39">
        <f t="shared" si="2"/>
        <v>4610</v>
      </c>
      <c r="M28" s="33">
        <v>1.1100000000000001E-3</v>
      </c>
      <c r="N28" s="33">
        <v>1.7099999999999999E-3</v>
      </c>
      <c r="O28" s="2"/>
      <c r="P28" s="2"/>
      <c r="Q28" s="2"/>
    </row>
    <row r="29" spans="2:17">
      <c r="B29" s="34" t="s">
        <v>24</v>
      </c>
      <c r="C29" s="64">
        <v>20000</v>
      </c>
      <c r="D29" s="35">
        <v>1110</v>
      </c>
      <c r="E29" s="35">
        <v>1600</v>
      </c>
      <c r="F29" s="35">
        <v>4170</v>
      </c>
      <c r="G29" s="36">
        <f t="shared" si="0"/>
        <v>2710</v>
      </c>
      <c r="H29" s="37"/>
      <c r="I29" s="37">
        <v>20</v>
      </c>
      <c r="J29" s="37"/>
      <c r="K29" s="38">
        <f t="shared" si="1"/>
        <v>20</v>
      </c>
      <c r="L29" s="39">
        <f t="shared" si="2"/>
        <v>2730</v>
      </c>
      <c r="M29" s="33">
        <v>6.6E-4</v>
      </c>
      <c r="N29" s="33">
        <v>1.56E-3</v>
      </c>
      <c r="O29" s="2"/>
      <c r="P29" s="2"/>
      <c r="Q29" s="2"/>
    </row>
    <row r="30" spans="2:17">
      <c r="B30" s="34" t="s">
        <v>25</v>
      </c>
      <c r="C30" s="64">
        <v>20000</v>
      </c>
      <c r="D30" s="35">
        <v>1270</v>
      </c>
      <c r="E30" s="35">
        <v>1822</v>
      </c>
      <c r="F30" s="35">
        <v>4780</v>
      </c>
      <c r="G30" s="36">
        <f t="shared" si="0"/>
        <v>3092</v>
      </c>
      <c r="H30" s="37"/>
      <c r="I30" s="37">
        <v>300</v>
      </c>
      <c r="J30" s="37">
        <v>1600</v>
      </c>
      <c r="K30" s="38">
        <f t="shared" si="1"/>
        <v>1900</v>
      </c>
      <c r="L30" s="39">
        <f t="shared" si="2"/>
        <v>3392</v>
      </c>
      <c r="M30" s="33">
        <v>1.1100000000000001E-3</v>
      </c>
      <c r="N30" s="33">
        <v>1.7099999999999999E-3</v>
      </c>
      <c r="O30" s="2"/>
      <c r="P30" s="2"/>
      <c r="Q30" s="2"/>
    </row>
    <row r="31" spans="2:17">
      <c r="B31" s="34" t="s">
        <v>26</v>
      </c>
      <c r="C31" s="64">
        <v>7000</v>
      </c>
      <c r="D31" s="35">
        <v>390</v>
      </c>
      <c r="E31" s="35">
        <v>600</v>
      </c>
      <c r="F31" s="35">
        <v>1458</v>
      </c>
      <c r="G31" s="36">
        <f t="shared" si="0"/>
        <v>990</v>
      </c>
      <c r="H31" s="37">
        <v>260</v>
      </c>
      <c r="I31" s="37">
        <v>40</v>
      </c>
      <c r="J31" s="37"/>
      <c r="K31" s="38">
        <f t="shared" si="1"/>
        <v>300</v>
      </c>
      <c r="L31" s="39">
        <f t="shared" si="2"/>
        <v>1290</v>
      </c>
      <c r="M31" s="33">
        <v>1.8799999999999999E-3</v>
      </c>
      <c r="N31" s="33">
        <v>2.98E-3</v>
      </c>
      <c r="O31" s="2"/>
      <c r="P31" s="2"/>
      <c r="Q31" s="2"/>
    </row>
    <row r="32" spans="2:17">
      <c r="B32" s="34" t="s">
        <v>27</v>
      </c>
      <c r="C32" s="64">
        <v>9000</v>
      </c>
      <c r="D32" s="35">
        <v>500</v>
      </c>
      <c r="E32" s="35">
        <v>750</v>
      </c>
      <c r="F32" s="35">
        <v>1880</v>
      </c>
      <c r="G32" s="36">
        <f t="shared" si="0"/>
        <v>1250</v>
      </c>
      <c r="H32" s="37">
        <v>330</v>
      </c>
      <c r="I32" s="37">
        <v>60</v>
      </c>
      <c r="J32" s="37"/>
      <c r="K32" s="38">
        <f t="shared" si="1"/>
        <v>390</v>
      </c>
      <c r="L32" s="39">
        <f t="shared" si="2"/>
        <v>1640</v>
      </c>
      <c r="M32" s="33">
        <v>7.6999999999999996E-4</v>
      </c>
      <c r="N32" s="33">
        <v>1.3699999999999999E-3</v>
      </c>
      <c r="O32" s="2"/>
      <c r="P32" s="2"/>
      <c r="Q32" s="2"/>
    </row>
    <row r="33" spans="1:158">
      <c r="B33" s="34" t="s">
        <v>28</v>
      </c>
      <c r="C33" s="64">
        <v>10000</v>
      </c>
      <c r="D33" s="35">
        <v>3330</v>
      </c>
      <c r="E33" s="35">
        <v>4650</v>
      </c>
      <c r="F33" s="35">
        <v>12500</v>
      </c>
      <c r="G33" s="36">
        <f t="shared" si="0"/>
        <v>7980</v>
      </c>
      <c r="H33" s="37"/>
      <c r="I33" s="37">
        <v>60</v>
      </c>
      <c r="J33" s="37"/>
      <c r="K33" s="38">
        <f t="shared" si="1"/>
        <v>60</v>
      </c>
      <c r="L33" s="39">
        <f t="shared" si="2"/>
        <v>8040</v>
      </c>
      <c r="M33" s="33">
        <v>2.3E-3</v>
      </c>
      <c r="N33" s="33">
        <v>4.8199999999999996E-3</v>
      </c>
      <c r="O33" s="2"/>
      <c r="P33" s="2"/>
      <c r="Q33" s="2"/>
    </row>
    <row r="34" spans="1:158">
      <c r="B34" s="34" t="s">
        <v>29</v>
      </c>
      <c r="C34" s="64">
        <v>10000</v>
      </c>
      <c r="D34" s="35">
        <v>2000</v>
      </c>
      <c r="E34" s="35">
        <v>2820</v>
      </c>
      <c r="F34" s="35">
        <v>7500</v>
      </c>
      <c r="G34" s="36">
        <f t="shared" si="0"/>
        <v>4820</v>
      </c>
      <c r="H34" s="37"/>
      <c r="I34" s="37">
        <v>60</v>
      </c>
      <c r="J34" s="37"/>
      <c r="K34" s="38">
        <f t="shared" si="1"/>
        <v>60</v>
      </c>
      <c r="L34" s="39">
        <f t="shared" si="2"/>
        <v>4880</v>
      </c>
      <c r="M34" s="33">
        <v>1.64E-3</v>
      </c>
      <c r="N34" s="33">
        <v>2.7399999999999998E-3</v>
      </c>
      <c r="O34" s="2"/>
      <c r="P34" s="2"/>
      <c r="Q34" s="2"/>
    </row>
    <row r="35" spans="1:158">
      <c r="B35" s="34" t="s">
        <v>30</v>
      </c>
      <c r="C35" s="64">
        <v>10000</v>
      </c>
      <c r="D35" s="35">
        <v>2500</v>
      </c>
      <c r="E35" s="35">
        <v>3500</v>
      </c>
      <c r="F35" s="35">
        <v>9380</v>
      </c>
      <c r="G35" s="36">
        <f t="shared" si="0"/>
        <v>6000</v>
      </c>
      <c r="H35" s="37"/>
      <c r="I35" s="37">
        <v>60</v>
      </c>
      <c r="J35" s="37"/>
      <c r="K35" s="38">
        <f t="shared" si="1"/>
        <v>60</v>
      </c>
      <c r="L35" s="39">
        <f t="shared" si="2"/>
        <v>6060</v>
      </c>
      <c r="M35" s="33">
        <v>2.3E-3</v>
      </c>
      <c r="N35" s="33">
        <v>4.8199999999999996E-3</v>
      </c>
      <c r="O35" s="2"/>
      <c r="P35" s="2"/>
      <c r="Q35" s="2"/>
    </row>
    <row r="36" spans="1:158" s="1" customFormat="1">
      <c r="B36" s="8"/>
      <c r="C36" s="40"/>
      <c r="D36" s="40"/>
      <c r="E36" s="40"/>
      <c r="F36" s="40"/>
      <c r="G36" s="40"/>
      <c r="H36" s="16"/>
      <c r="I36" s="16"/>
      <c r="J36" s="16"/>
      <c r="K36" s="16"/>
      <c r="L36" s="16"/>
      <c r="M36" s="66"/>
      <c r="N36" s="66"/>
      <c r="O36" s="66"/>
      <c r="P36" s="66"/>
      <c r="Q36" s="66"/>
    </row>
    <row r="37" spans="1:158" s="1" customFormat="1">
      <c r="B37" s="8"/>
      <c r="C37" s="40"/>
      <c r="D37" s="40"/>
      <c r="E37" s="40"/>
      <c r="F37" s="40"/>
      <c r="G37" s="40"/>
      <c r="H37" s="16"/>
      <c r="I37" s="16"/>
      <c r="J37" s="16"/>
      <c r="K37" s="16"/>
      <c r="L37" s="16"/>
      <c r="M37" s="66"/>
      <c r="N37" s="66"/>
      <c r="O37" s="66"/>
      <c r="P37" s="66"/>
      <c r="Q37" s="66"/>
    </row>
    <row r="38" spans="1:158" ht="26.25">
      <c r="B38" s="41"/>
      <c r="C38" s="42" t="s">
        <v>32</v>
      </c>
      <c r="D38" s="42" t="s">
        <v>33</v>
      </c>
      <c r="E38" s="42" t="s">
        <v>36</v>
      </c>
      <c r="F38" s="43" t="s">
        <v>69</v>
      </c>
      <c r="G38" s="44"/>
      <c r="H38" s="45" t="s">
        <v>35</v>
      </c>
      <c r="I38" s="45" t="s">
        <v>67</v>
      </c>
      <c r="J38" s="45" t="s">
        <v>37</v>
      </c>
      <c r="K38" s="46"/>
      <c r="L38" s="47" t="s">
        <v>89</v>
      </c>
      <c r="M38" s="366" t="s">
        <v>45</v>
      </c>
      <c r="N38" s="366" t="s">
        <v>46</v>
      </c>
      <c r="O38" s="66"/>
      <c r="P38" s="66"/>
      <c r="Q38" s="66"/>
    </row>
    <row r="39" spans="1:158" ht="13.9">
      <c r="B39" s="24"/>
      <c r="C39" s="19"/>
      <c r="D39" s="19" t="s">
        <v>70</v>
      </c>
      <c r="E39" s="19" t="s">
        <v>70</v>
      </c>
      <c r="F39" s="19" t="s">
        <v>71</v>
      </c>
      <c r="G39" s="25"/>
      <c r="H39" s="22" t="s">
        <v>34</v>
      </c>
      <c r="I39" s="22" t="s">
        <v>34</v>
      </c>
      <c r="J39" s="22" t="s">
        <v>34</v>
      </c>
      <c r="K39" s="26"/>
      <c r="L39" s="23" t="s">
        <v>90</v>
      </c>
      <c r="M39" s="367"/>
      <c r="N39" s="367"/>
      <c r="O39" s="66"/>
      <c r="P39" s="66"/>
      <c r="Q39" s="66"/>
    </row>
    <row r="40" spans="1:158">
      <c r="B40" s="24"/>
      <c r="C40" s="19"/>
      <c r="D40" s="19"/>
      <c r="E40" s="19"/>
      <c r="F40" s="19"/>
      <c r="G40" s="25"/>
      <c r="H40" s="22"/>
      <c r="I40" s="22"/>
      <c r="J40" s="22"/>
      <c r="K40" s="26"/>
      <c r="L40" s="23"/>
      <c r="M40" s="68"/>
      <c r="N40" s="68"/>
      <c r="O40" s="66"/>
      <c r="P40" s="66"/>
      <c r="Q40" s="66"/>
    </row>
    <row r="41" spans="1:158" ht="12.75" customHeight="1">
      <c r="B41" s="24"/>
      <c r="C41" s="19"/>
      <c r="D41" s="19"/>
      <c r="E41" s="19"/>
      <c r="F41" s="19"/>
      <c r="G41" s="25"/>
      <c r="H41" s="22"/>
      <c r="I41" s="22"/>
      <c r="J41" s="22"/>
      <c r="K41" s="26"/>
      <c r="L41" s="23"/>
      <c r="M41" s="365" t="s">
        <v>54</v>
      </c>
      <c r="N41" s="365"/>
      <c r="O41" s="66"/>
      <c r="P41" s="66"/>
      <c r="Q41" s="66"/>
    </row>
    <row r="42" spans="1:158">
      <c r="B42" s="27" t="s">
        <v>88</v>
      </c>
      <c r="C42" s="28" t="s">
        <v>38</v>
      </c>
      <c r="D42" s="28" t="s">
        <v>38</v>
      </c>
      <c r="E42" s="28" t="s">
        <v>38</v>
      </c>
      <c r="F42" s="28" t="s">
        <v>38</v>
      </c>
      <c r="G42" s="29"/>
      <c r="H42" s="30" t="s">
        <v>38</v>
      </c>
      <c r="I42" s="30" t="s">
        <v>38</v>
      </c>
      <c r="J42" s="30" t="s">
        <v>38</v>
      </c>
      <c r="K42" s="31"/>
      <c r="L42" s="32"/>
      <c r="M42" s="33" t="s">
        <v>38</v>
      </c>
      <c r="N42" s="33" t="s">
        <v>38</v>
      </c>
      <c r="O42" s="66"/>
      <c r="P42" s="66"/>
      <c r="Q42" s="66"/>
    </row>
    <row r="43" spans="1:158" s="55" customFormat="1">
      <c r="A43" s="1"/>
      <c r="B43" s="48" t="s">
        <v>63</v>
      </c>
      <c r="C43" s="49" t="s">
        <v>41</v>
      </c>
      <c r="D43" s="49" t="s">
        <v>85</v>
      </c>
      <c r="E43" s="49"/>
      <c r="F43" s="49" t="s">
        <v>41</v>
      </c>
      <c r="G43" s="50"/>
      <c r="H43" s="51"/>
      <c r="I43" s="51"/>
      <c r="J43" s="51" t="s">
        <v>41</v>
      </c>
      <c r="K43" s="52"/>
      <c r="L43" s="53"/>
      <c r="M43" s="54" t="s">
        <v>41</v>
      </c>
      <c r="N43" s="54" t="s">
        <v>41</v>
      </c>
      <c r="O43" s="66"/>
      <c r="P43" s="66"/>
      <c r="Q43" s="66"/>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row>
    <row r="44" spans="1:158" s="55" customFormat="1">
      <c r="A44" s="1"/>
      <c r="B44" s="34" t="s">
        <v>64</v>
      </c>
      <c r="C44" s="35" t="s">
        <v>41</v>
      </c>
      <c r="D44" s="35" t="s">
        <v>85</v>
      </c>
      <c r="E44" s="35"/>
      <c r="F44" s="35" t="s">
        <v>41</v>
      </c>
      <c r="G44" s="36"/>
      <c r="H44" s="37"/>
      <c r="I44" s="37"/>
      <c r="J44" s="37" t="s">
        <v>41</v>
      </c>
      <c r="K44" s="38"/>
      <c r="L44" s="39"/>
      <c r="M44" s="33" t="s">
        <v>41</v>
      </c>
      <c r="N44" s="33" t="s">
        <v>41</v>
      </c>
      <c r="O44" s="66"/>
      <c r="P44" s="66"/>
      <c r="Q44" s="66"/>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row>
    <row r="45" spans="1:158" s="55" customFormat="1">
      <c r="A45" s="1"/>
      <c r="B45" s="59"/>
      <c r="C45" s="40"/>
      <c r="D45" s="40"/>
      <c r="E45" s="40"/>
      <c r="F45" s="40"/>
      <c r="G45" s="1"/>
      <c r="H45" s="1"/>
      <c r="I45" s="1"/>
      <c r="J45" s="1"/>
      <c r="K45" s="1"/>
      <c r="L45" s="1"/>
      <c r="M45" s="1"/>
      <c r="N45" s="1"/>
      <c r="O45" s="66"/>
      <c r="P45" s="66"/>
      <c r="Q45" s="66"/>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row>
    <row r="46" spans="1:158" s="1" customFormat="1" ht="86.65">
      <c r="B46" s="13" t="s">
        <v>347</v>
      </c>
      <c r="C46" s="193" t="s">
        <v>15</v>
      </c>
      <c r="D46" s="193" t="s">
        <v>101</v>
      </c>
      <c r="E46" s="193" t="s">
        <v>14</v>
      </c>
      <c r="F46" s="193" t="s">
        <v>102</v>
      </c>
      <c r="G46" s="193" t="s">
        <v>16</v>
      </c>
      <c r="H46" s="193" t="s">
        <v>17</v>
      </c>
      <c r="I46" s="193" t="s">
        <v>18</v>
      </c>
      <c r="J46" s="193" t="s">
        <v>19</v>
      </c>
      <c r="K46" s="193" t="s">
        <v>20</v>
      </c>
      <c r="L46" s="193" t="s">
        <v>21</v>
      </c>
      <c r="M46" s="193" t="s">
        <v>53</v>
      </c>
      <c r="N46" s="193" t="s">
        <v>22</v>
      </c>
      <c r="O46" s="193" t="s">
        <v>23</v>
      </c>
      <c r="P46" s="193" t="s">
        <v>24</v>
      </c>
      <c r="Q46" s="193" t="s">
        <v>25</v>
      </c>
      <c r="R46" s="193" t="s">
        <v>26</v>
      </c>
      <c r="S46" s="193" t="s">
        <v>27</v>
      </c>
      <c r="T46" s="193" t="s">
        <v>28</v>
      </c>
      <c r="U46" s="193" t="s">
        <v>29</v>
      </c>
      <c r="V46" s="193" t="s">
        <v>30</v>
      </c>
      <c r="W46" s="15"/>
      <c r="X46" s="15"/>
      <c r="Y46" s="15"/>
      <c r="Z46" s="15"/>
    </row>
    <row r="47" spans="1:158" s="1" customFormat="1">
      <c r="B47" s="191" t="s">
        <v>348</v>
      </c>
      <c r="C47" s="194" t="s">
        <v>38</v>
      </c>
      <c r="D47" s="194" t="s">
        <v>38</v>
      </c>
      <c r="E47" s="194" t="s">
        <v>38</v>
      </c>
      <c r="F47" s="194" t="s">
        <v>38</v>
      </c>
      <c r="G47" s="194" t="s">
        <v>38</v>
      </c>
      <c r="H47" s="194" t="s">
        <v>38</v>
      </c>
      <c r="I47" s="194" t="s">
        <v>38</v>
      </c>
      <c r="J47" s="194" t="s">
        <v>38</v>
      </c>
      <c r="K47" s="194" t="s">
        <v>38</v>
      </c>
      <c r="L47" s="194" t="s">
        <v>38</v>
      </c>
      <c r="M47" s="194" t="s">
        <v>38</v>
      </c>
      <c r="N47" s="194" t="s">
        <v>38</v>
      </c>
      <c r="O47" s="194" t="s">
        <v>38</v>
      </c>
      <c r="P47" s="194" t="s">
        <v>38</v>
      </c>
      <c r="Q47" s="194" t="s">
        <v>38</v>
      </c>
      <c r="R47" s="194" t="s">
        <v>38</v>
      </c>
      <c r="S47" s="194" t="s">
        <v>38</v>
      </c>
      <c r="T47" s="194" t="s">
        <v>38</v>
      </c>
      <c r="U47" s="194" t="s">
        <v>38</v>
      </c>
      <c r="V47" s="194" t="s">
        <v>38</v>
      </c>
    </row>
    <row r="48" spans="1:158" s="1" customFormat="1">
      <c r="B48" s="191" t="s">
        <v>160</v>
      </c>
      <c r="C48" s="194">
        <f>+C49+C50</f>
        <v>2840</v>
      </c>
      <c r="D48" s="194">
        <f>+D49+D50</f>
        <v>2840</v>
      </c>
      <c r="E48" s="194">
        <f>+E49+E50</f>
        <v>1370</v>
      </c>
      <c r="F48" s="194">
        <f t="shared" ref="F48:V48" si="3">+F49+F50</f>
        <v>1370</v>
      </c>
      <c r="G48" s="194">
        <f t="shared" si="3"/>
        <v>490</v>
      </c>
      <c r="H48" s="194">
        <f t="shared" si="3"/>
        <v>1470</v>
      </c>
      <c r="I48" s="194">
        <f t="shared" si="3"/>
        <v>1870</v>
      </c>
      <c r="J48" s="194">
        <f t="shared" si="3"/>
        <v>1570</v>
      </c>
      <c r="K48" s="194">
        <f t="shared" si="3"/>
        <v>1850</v>
      </c>
      <c r="L48" s="194">
        <f t="shared" si="3"/>
        <v>1850</v>
      </c>
      <c r="M48" s="194">
        <f t="shared" si="3"/>
        <v>1850</v>
      </c>
      <c r="N48" s="194">
        <f t="shared" si="3"/>
        <v>1850</v>
      </c>
      <c r="O48" s="194">
        <f t="shared" si="3"/>
        <v>3460</v>
      </c>
      <c r="P48" s="194">
        <f t="shared" si="3"/>
        <v>2710</v>
      </c>
      <c r="Q48" s="194">
        <f t="shared" si="3"/>
        <v>3092</v>
      </c>
      <c r="R48" s="194">
        <f t="shared" si="3"/>
        <v>990</v>
      </c>
      <c r="S48" s="194">
        <f t="shared" si="3"/>
        <v>1250</v>
      </c>
      <c r="T48" s="194">
        <f t="shared" si="3"/>
        <v>7980</v>
      </c>
      <c r="U48" s="194">
        <f t="shared" si="3"/>
        <v>4820</v>
      </c>
      <c r="V48" s="194">
        <f t="shared" si="3"/>
        <v>6000</v>
      </c>
    </row>
    <row r="49" spans="1:158" s="1" customFormat="1">
      <c r="B49" s="191" t="s">
        <v>33</v>
      </c>
      <c r="C49" s="194">
        <f>D16</f>
        <v>1170</v>
      </c>
      <c r="D49" s="195">
        <v>1170</v>
      </c>
      <c r="E49" s="195">
        <v>370</v>
      </c>
      <c r="F49" s="195">
        <v>370</v>
      </c>
      <c r="G49" s="195">
        <v>160</v>
      </c>
      <c r="H49" s="195">
        <v>560</v>
      </c>
      <c r="I49" s="195">
        <v>710</v>
      </c>
      <c r="J49" s="195">
        <v>600</v>
      </c>
      <c r="K49" s="195">
        <v>750</v>
      </c>
      <c r="L49" s="195">
        <v>750</v>
      </c>
      <c r="M49" s="195">
        <v>750</v>
      </c>
      <c r="N49" s="195">
        <v>750</v>
      </c>
      <c r="O49" s="195">
        <v>1430</v>
      </c>
      <c r="P49" s="195">
        <v>1110</v>
      </c>
      <c r="Q49" s="195">
        <v>1270</v>
      </c>
      <c r="R49" s="195">
        <v>390</v>
      </c>
      <c r="S49" s="195">
        <v>500</v>
      </c>
      <c r="T49" s="195">
        <v>3330</v>
      </c>
      <c r="U49" s="195">
        <v>2000</v>
      </c>
      <c r="V49" s="195">
        <v>2500</v>
      </c>
    </row>
    <row r="50" spans="1:158" s="1" customFormat="1">
      <c r="B50" s="191" t="s">
        <v>161</v>
      </c>
      <c r="C50" s="194">
        <f>E16</f>
        <v>1670</v>
      </c>
      <c r="D50" s="195">
        <v>1670</v>
      </c>
      <c r="E50" s="195">
        <v>1000</v>
      </c>
      <c r="F50" s="195">
        <v>1000</v>
      </c>
      <c r="G50" s="195">
        <v>330</v>
      </c>
      <c r="H50" s="195">
        <v>910</v>
      </c>
      <c r="I50" s="195">
        <v>1160</v>
      </c>
      <c r="J50" s="195">
        <v>970</v>
      </c>
      <c r="K50" s="195">
        <v>1100</v>
      </c>
      <c r="L50" s="195">
        <v>1100</v>
      </c>
      <c r="M50" s="195">
        <v>1100</v>
      </c>
      <c r="N50" s="195">
        <v>1100</v>
      </c>
      <c r="O50" s="195">
        <v>2030</v>
      </c>
      <c r="P50" s="195">
        <v>1600</v>
      </c>
      <c r="Q50" s="195">
        <v>1822</v>
      </c>
      <c r="R50" s="195">
        <v>600</v>
      </c>
      <c r="S50" s="195">
        <v>750</v>
      </c>
      <c r="T50" s="195">
        <v>4650</v>
      </c>
      <c r="U50" s="195">
        <v>2820</v>
      </c>
      <c r="V50" s="195">
        <v>3500</v>
      </c>
    </row>
    <row r="51" spans="1:158" s="1" customFormat="1">
      <c r="B51" s="191" t="s">
        <v>162</v>
      </c>
      <c r="C51" s="196">
        <v>360</v>
      </c>
      <c r="D51" s="196">
        <v>360</v>
      </c>
      <c r="E51" s="196">
        <v>340</v>
      </c>
      <c r="F51" s="196">
        <v>340</v>
      </c>
      <c r="G51" s="196">
        <v>140</v>
      </c>
      <c r="H51" s="196">
        <v>390</v>
      </c>
      <c r="I51" s="196">
        <v>290</v>
      </c>
      <c r="J51" s="196">
        <v>400</v>
      </c>
      <c r="K51" s="196"/>
      <c r="L51" s="196"/>
      <c r="M51" s="196"/>
      <c r="N51" s="196"/>
      <c r="O51" s="196">
        <v>950</v>
      </c>
      <c r="P51" s="196"/>
      <c r="Q51" s="196"/>
      <c r="R51" s="196">
        <v>260</v>
      </c>
      <c r="S51" s="196">
        <v>330</v>
      </c>
      <c r="T51" s="196"/>
      <c r="U51" s="196"/>
      <c r="V51" s="196"/>
    </row>
    <row r="52" spans="1:158" s="1" customFormat="1">
      <c r="B52" s="191" t="s">
        <v>67</v>
      </c>
      <c r="C52" s="196">
        <v>30</v>
      </c>
      <c r="D52" s="196">
        <v>30</v>
      </c>
      <c r="E52" s="196">
        <v>40</v>
      </c>
      <c r="F52" s="196">
        <v>40</v>
      </c>
      <c r="G52" s="196">
        <v>20</v>
      </c>
      <c r="H52" s="196">
        <v>70</v>
      </c>
      <c r="I52" s="196">
        <v>40</v>
      </c>
      <c r="J52" s="196">
        <v>50</v>
      </c>
      <c r="K52" s="196">
        <v>1360</v>
      </c>
      <c r="L52" s="196">
        <v>1360</v>
      </c>
      <c r="M52" s="196">
        <v>1360</v>
      </c>
      <c r="N52" s="196">
        <v>1360</v>
      </c>
      <c r="O52" s="196">
        <v>200</v>
      </c>
      <c r="P52" s="196">
        <v>20</v>
      </c>
      <c r="Q52" s="196">
        <v>300</v>
      </c>
      <c r="R52" s="196">
        <v>40</v>
      </c>
      <c r="S52" s="196">
        <v>60</v>
      </c>
      <c r="T52" s="196">
        <v>60</v>
      </c>
      <c r="U52" s="196">
        <v>60</v>
      </c>
      <c r="V52" s="196">
        <v>60</v>
      </c>
    </row>
    <row r="53" spans="1:158" s="1" customFormat="1">
      <c r="B53" s="191" t="s">
        <v>37</v>
      </c>
      <c r="C53" s="196"/>
      <c r="D53" s="196"/>
      <c r="E53" s="196"/>
      <c r="F53" s="196"/>
      <c r="G53" s="196"/>
      <c r="H53" s="196"/>
      <c r="I53" s="196"/>
      <c r="J53" s="196"/>
      <c r="K53" s="196">
        <v>1200</v>
      </c>
      <c r="L53" s="196">
        <v>1200</v>
      </c>
      <c r="M53" s="196">
        <v>600</v>
      </c>
      <c r="N53" s="196">
        <v>300</v>
      </c>
      <c r="O53" s="196"/>
      <c r="P53" s="196"/>
      <c r="Q53" s="196">
        <v>1600</v>
      </c>
      <c r="R53" s="196"/>
      <c r="S53" s="196"/>
      <c r="T53" s="196"/>
      <c r="U53" s="196"/>
      <c r="V53" s="196"/>
    </row>
    <row r="54" spans="1:158" s="1" customFormat="1">
      <c r="B54" s="191" t="s">
        <v>163</v>
      </c>
      <c r="C54" s="194">
        <f>+C48+C51+C52</f>
        <v>3230</v>
      </c>
      <c r="D54" s="194">
        <f t="shared" ref="D54:V54" si="4">+D48+D51+D52</f>
        <v>3230</v>
      </c>
      <c r="E54" s="194">
        <f t="shared" si="4"/>
        <v>1750</v>
      </c>
      <c r="F54" s="194">
        <f t="shared" si="4"/>
        <v>1750</v>
      </c>
      <c r="G54" s="194">
        <f t="shared" si="4"/>
        <v>650</v>
      </c>
      <c r="H54" s="194">
        <f t="shared" si="4"/>
        <v>1930</v>
      </c>
      <c r="I54" s="194">
        <f t="shared" si="4"/>
        <v>2200</v>
      </c>
      <c r="J54" s="194">
        <f t="shared" si="4"/>
        <v>2020</v>
      </c>
      <c r="K54" s="194">
        <f t="shared" si="4"/>
        <v>3210</v>
      </c>
      <c r="L54" s="194">
        <f t="shared" si="4"/>
        <v>3210</v>
      </c>
      <c r="M54" s="194">
        <f t="shared" si="4"/>
        <v>3210</v>
      </c>
      <c r="N54" s="194">
        <f t="shared" si="4"/>
        <v>3210</v>
      </c>
      <c r="O54" s="194">
        <f t="shared" si="4"/>
        <v>4610</v>
      </c>
      <c r="P54" s="194">
        <f t="shared" si="4"/>
        <v>2730</v>
      </c>
      <c r="Q54" s="194">
        <f t="shared" si="4"/>
        <v>3392</v>
      </c>
      <c r="R54" s="194">
        <f t="shared" si="4"/>
        <v>1290</v>
      </c>
      <c r="S54" s="194">
        <f t="shared" si="4"/>
        <v>1640</v>
      </c>
      <c r="T54" s="194">
        <f t="shared" si="4"/>
        <v>8040</v>
      </c>
      <c r="U54" s="194">
        <f t="shared" si="4"/>
        <v>4880</v>
      </c>
      <c r="V54" s="194">
        <f t="shared" si="4"/>
        <v>6060</v>
      </c>
    </row>
    <row r="55" spans="1:158" s="1" customFormat="1">
      <c r="B55" s="191" t="s">
        <v>218</v>
      </c>
      <c r="C55" s="194">
        <f>SUM(C51:C53)</f>
        <v>390</v>
      </c>
      <c r="D55" s="194">
        <f t="shared" ref="D55:V55" si="5">SUM(D51:D53)</f>
        <v>390</v>
      </c>
      <c r="E55" s="194">
        <f t="shared" si="5"/>
        <v>380</v>
      </c>
      <c r="F55" s="194">
        <f t="shared" si="5"/>
        <v>380</v>
      </c>
      <c r="G55" s="194">
        <f t="shared" si="5"/>
        <v>160</v>
      </c>
      <c r="H55" s="194">
        <f t="shared" si="5"/>
        <v>460</v>
      </c>
      <c r="I55" s="194">
        <f t="shared" si="5"/>
        <v>330</v>
      </c>
      <c r="J55" s="194">
        <f t="shared" si="5"/>
        <v>450</v>
      </c>
      <c r="K55" s="194">
        <f t="shared" si="5"/>
        <v>2560</v>
      </c>
      <c r="L55" s="194">
        <f t="shared" si="5"/>
        <v>2560</v>
      </c>
      <c r="M55" s="194">
        <f t="shared" si="5"/>
        <v>1960</v>
      </c>
      <c r="N55" s="194">
        <f t="shared" si="5"/>
        <v>1660</v>
      </c>
      <c r="O55" s="194">
        <f t="shared" si="5"/>
        <v>1150</v>
      </c>
      <c r="P55" s="194">
        <f t="shared" si="5"/>
        <v>20</v>
      </c>
      <c r="Q55" s="194">
        <f t="shared" si="5"/>
        <v>1900</v>
      </c>
      <c r="R55" s="194">
        <f t="shared" si="5"/>
        <v>300</v>
      </c>
      <c r="S55" s="194">
        <f t="shared" si="5"/>
        <v>390</v>
      </c>
      <c r="T55" s="194">
        <f t="shared" si="5"/>
        <v>60</v>
      </c>
      <c r="U55" s="194">
        <f t="shared" si="5"/>
        <v>60</v>
      </c>
      <c r="V55" s="194">
        <f t="shared" si="5"/>
        <v>60</v>
      </c>
    </row>
    <row r="56" spans="1:158" s="1" customFormat="1">
      <c r="B56" s="191" t="s">
        <v>349</v>
      </c>
      <c r="C56" s="235">
        <v>9630</v>
      </c>
      <c r="D56" s="235">
        <v>9630</v>
      </c>
      <c r="E56" s="235">
        <v>3063</v>
      </c>
      <c r="F56" s="235">
        <v>3063</v>
      </c>
      <c r="G56" s="235">
        <v>590</v>
      </c>
      <c r="H56" s="235">
        <v>1960</v>
      </c>
      <c r="I56" s="235">
        <v>2480</v>
      </c>
      <c r="J56" s="235">
        <v>2110</v>
      </c>
      <c r="K56" s="235">
        <v>2810</v>
      </c>
      <c r="L56" s="235">
        <v>2810</v>
      </c>
      <c r="M56" s="235">
        <v>2810</v>
      </c>
      <c r="N56" s="235">
        <v>2810</v>
      </c>
      <c r="O56" s="235">
        <v>5360</v>
      </c>
      <c r="P56" s="235">
        <v>4170</v>
      </c>
      <c r="Q56" s="235">
        <v>4780</v>
      </c>
      <c r="R56" s="235">
        <v>1458</v>
      </c>
      <c r="S56" s="235">
        <v>1880</v>
      </c>
      <c r="T56" s="235">
        <v>12500</v>
      </c>
      <c r="U56" s="235">
        <v>7500</v>
      </c>
      <c r="V56" s="235">
        <v>9380</v>
      </c>
    </row>
    <row r="57" spans="1:158" s="1" customFormat="1" ht="37.15">
      <c r="B57" s="191" t="s">
        <v>350</v>
      </c>
      <c r="C57" s="194" t="s">
        <v>164</v>
      </c>
      <c r="D57" s="194" t="s">
        <v>164</v>
      </c>
      <c r="E57" s="194" t="s">
        <v>164</v>
      </c>
      <c r="F57" s="194" t="s">
        <v>164</v>
      </c>
      <c r="G57" s="194" t="s">
        <v>164</v>
      </c>
      <c r="H57" s="194" t="s">
        <v>164</v>
      </c>
      <c r="I57" s="194" t="s">
        <v>164</v>
      </c>
      <c r="J57" s="194" t="s">
        <v>164</v>
      </c>
      <c r="K57" s="194" t="s">
        <v>164</v>
      </c>
      <c r="L57" s="194" t="s">
        <v>164</v>
      </c>
      <c r="M57" s="194" t="s">
        <v>164</v>
      </c>
      <c r="N57" s="194" t="s">
        <v>164</v>
      </c>
      <c r="O57" s="194" t="s">
        <v>164</v>
      </c>
      <c r="P57" s="194" t="s">
        <v>164</v>
      </c>
      <c r="Q57" s="194" t="s">
        <v>164</v>
      </c>
      <c r="R57" s="194" t="s">
        <v>164</v>
      </c>
      <c r="S57" s="194" t="s">
        <v>164</v>
      </c>
      <c r="T57" s="194" t="s">
        <v>164</v>
      </c>
      <c r="U57" s="194" t="s">
        <v>164</v>
      </c>
      <c r="V57" s="194" t="s">
        <v>164</v>
      </c>
    </row>
    <row r="58" spans="1:158" s="1" customFormat="1">
      <c r="O58" s="2"/>
      <c r="P58" s="2"/>
      <c r="Q58" s="2"/>
    </row>
    <row r="59" spans="1:158" s="1" customFormat="1">
      <c r="O59" s="2"/>
      <c r="P59" s="2"/>
      <c r="Q59" s="2"/>
    </row>
    <row r="60" spans="1:158" s="55" customFormat="1">
      <c r="A60" s="1"/>
      <c r="B60" s="59"/>
      <c r="C60" s="40"/>
      <c r="D60" s="40"/>
      <c r="E60" s="40"/>
      <c r="F60" s="40"/>
      <c r="G60" s="1"/>
      <c r="H60" s="1"/>
      <c r="I60" s="1"/>
      <c r="J60" s="1"/>
      <c r="K60" s="1"/>
      <c r="L60" s="1"/>
      <c r="M60" s="1"/>
      <c r="N60" s="1"/>
      <c r="O60" s="66"/>
      <c r="P60" s="66"/>
      <c r="Q60" s="66"/>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row>
    <row r="61" spans="1:158" s="1" customFormat="1">
      <c r="B61" s="8"/>
      <c r="C61" s="16"/>
      <c r="D61" s="16"/>
      <c r="E61" s="16"/>
      <c r="F61" s="16"/>
      <c r="G61" s="16"/>
      <c r="H61" s="16"/>
      <c r="I61" s="16"/>
      <c r="J61" s="16"/>
      <c r="K61" s="16"/>
      <c r="L61" s="16"/>
      <c r="M61" s="66"/>
      <c r="N61" s="66"/>
      <c r="O61" s="66"/>
      <c r="P61" s="66"/>
      <c r="Q61" s="66"/>
    </row>
    <row r="62" spans="1:158" s="1" customFormat="1" ht="19.899999999999999">
      <c r="B62" s="295" t="s">
        <v>374</v>
      </c>
    </row>
    <row r="63" spans="1:158">
      <c r="B63" s="59"/>
      <c r="D63" s="57"/>
      <c r="G63" s="1"/>
      <c r="H63" s="1"/>
      <c r="I63" s="1"/>
      <c r="J63" s="1"/>
      <c r="K63" s="1"/>
      <c r="L63" s="1"/>
      <c r="M63" s="1"/>
      <c r="N63" s="1"/>
    </row>
    <row r="64" spans="1:158">
      <c r="B64" s="24" t="s">
        <v>62</v>
      </c>
      <c r="D64" s="58"/>
      <c r="G64" s="1"/>
      <c r="H64" s="1"/>
      <c r="I64" s="1"/>
      <c r="J64" s="1"/>
      <c r="K64" s="1"/>
      <c r="L64" s="1"/>
      <c r="M64" s="1"/>
      <c r="N64" s="1"/>
    </row>
    <row r="65" spans="1:158">
      <c r="B65" s="296" t="s">
        <v>375</v>
      </c>
      <c r="C65" s="59"/>
      <c r="D65" s="2"/>
      <c r="G65" s="1"/>
      <c r="H65" s="1"/>
      <c r="I65" s="1"/>
      <c r="J65" s="1"/>
      <c r="K65" s="1"/>
      <c r="L65" s="1"/>
      <c r="M65" s="1"/>
      <c r="N65" s="1"/>
    </row>
    <row r="66" spans="1:158" s="55" customFormat="1">
      <c r="A66" s="1"/>
      <c r="B66" s="296" t="s">
        <v>312</v>
      </c>
      <c r="C66" s="1"/>
      <c r="D66" s="2"/>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row>
    <row r="67" spans="1:158">
      <c r="B67" s="296" t="s">
        <v>112</v>
      </c>
      <c r="D67" s="2"/>
      <c r="G67" s="1"/>
      <c r="H67" s="1"/>
      <c r="I67" s="1"/>
      <c r="J67" s="1"/>
      <c r="K67" s="1"/>
      <c r="L67" s="1"/>
      <c r="M67" s="1"/>
      <c r="N67" s="1"/>
    </row>
    <row r="68" spans="1:158">
      <c r="B68" s="296" t="s">
        <v>313</v>
      </c>
      <c r="D68" s="2"/>
      <c r="G68" s="1"/>
      <c r="H68" s="1"/>
      <c r="I68" s="1"/>
      <c r="J68" s="1"/>
      <c r="K68" s="1"/>
      <c r="L68" s="1"/>
      <c r="M68" s="1"/>
      <c r="N68" s="1"/>
    </row>
    <row r="69" spans="1:158">
      <c r="B69" s="296" t="s">
        <v>113</v>
      </c>
      <c r="D69" s="2"/>
      <c r="G69" s="1"/>
      <c r="H69" s="1"/>
      <c r="I69" s="1"/>
      <c r="J69" s="1"/>
      <c r="K69" s="1"/>
      <c r="L69" s="1"/>
      <c r="M69" s="1"/>
      <c r="N69" s="1"/>
    </row>
    <row r="70" spans="1:158">
      <c r="B70" s="296" t="s">
        <v>114</v>
      </c>
      <c r="D70" s="2"/>
      <c r="G70" s="1"/>
      <c r="H70" s="1"/>
      <c r="I70" s="1"/>
      <c r="J70" s="1"/>
      <c r="K70" s="1"/>
      <c r="L70" s="1"/>
      <c r="M70" s="1"/>
      <c r="N70" s="1"/>
    </row>
    <row r="71" spans="1:158">
      <c r="B71" s="56" t="s">
        <v>115</v>
      </c>
      <c r="D71" s="2"/>
      <c r="G71" s="1"/>
      <c r="H71" s="1"/>
      <c r="I71" s="1"/>
      <c r="J71" s="1"/>
      <c r="K71" s="1"/>
      <c r="L71" s="1"/>
      <c r="M71" s="1"/>
      <c r="N71" s="1"/>
    </row>
    <row r="72" spans="1:158" s="1" customFormat="1">
      <c r="B72" s="2"/>
      <c r="C72" s="6"/>
      <c r="D72" s="7"/>
    </row>
    <row r="73" spans="1:158" s="1" customFormat="1">
      <c r="B73" s="2"/>
      <c r="C73" s="6"/>
      <c r="D73" s="6"/>
      <c r="N73" s="11"/>
      <c r="O73" s="13"/>
      <c r="P73" s="13"/>
      <c r="Q73" s="57"/>
      <c r="R73" s="57"/>
    </row>
    <row r="74" spans="1:158" s="1" customFormat="1">
      <c r="F74" s="2"/>
      <c r="G74" s="2"/>
    </row>
    <row r="75" spans="1:158" s="1" customFormat="1" ht="19.899999999999999">
      <c r="B75" s="338" t="s">
        <v>414</v>
      </c>
      <c r="C75" s="57"/>
      <c r="D75" s="57"/>
      <c r="F75" s="2"/>
      <c r="G75" s="2"/>
    </row>
    <row r="76" spans="1:158" s="1" customFormat="1" ht="14.65">
      <c r="B76" s="339" t="s">
        <v>413</v>
      </c>
      <c r="F76" s="2"/>
      <c r="G76" s="2"/>
    </row>
    <row r="77" spans="1:158" s="2" customFormat="1" ht="14.65">
      <c r="B77" s="339"/>
      <c r="C77" s="66"/>
      <c r="D77" s="66"/>
      <c r="E77" s="66"/>
      <c r="F77" s="66"/>
      <c r="G77" s="66"/>
      <c r="H77" s="66"/>
      <c r="I77" s="8"/>
      <c r="J77" s="8"/>
    </row>
    <row r="78" spans="1:158" s="1" customFormat="1">
      <c r="C78" s="57"/>
      <c r="D78" s="57"/>
      <c r="F78" s="2"/>
      <c r="G78" s="2"/>
      <c r="K78" s="2"/>
      <c r="L78" s="2"/>
    </row>
    <row r="79" spans="1:158" s="1" customFormat="1">
      <c r="B79" s="297" t="s">
        <v>376</v>
      </c>
      <c r="C79" s="6"/>
      <c r="D79" s="6"/>
      <c r="E79" s="6"/>
      <c r="F79" s="6"/>
      <c r="G79" s="6"/>
      <c r="H79" s="6"/>
      <c r="I79" s="6"/>
      <c r="J79" s="6"/>
      <c r="K79" s="6"/>
      <c r="L79" s="7"/>
      <c r="M79" s="6"/>
      <c r="N79" s="6"/>
      <c r="O79" s="6"/>
      <c r="P79" s="6"/>
      <c r="Q79" s="6"/>
      <c r="R79" s="6"/>
    </row>
    <row r="80" spans="1:158" s="1" customFormat="1">
      <c r="B80" s="299" t="s">
        <v>31</v>
      </c>
      <c r="C80" s="300" t="s">
        <v>40</v>
      </c>
      <c r="D80" s="301"/>
      <c r="E80" s="301"/>
      <c r="F80" s="302"/>
      <c r="G80" s="303" t="s">
        <v>40</v>
      </c>
      <c r="H80" s="304"/>
      <c r="I80" s="304"/>
      <c r="J80" s="305"/>
      <c r="K80" s="300" t="s">
        <v>40</v>
      </c>
      <c r="L80" s="301"/>
      <c r="M80" s="301"/>
      <c r="N80" s="302"/>
      <c r="O80" s="303" t="s">
        <v>40</v>
      </c>
      <c r="P80" s="304"/>
      <c r="Q80" s="304"/>
      <c r="R80" s="306"/>
    </row>
    <row r="81" spans="2:18" s="1" customFormat="1">
      <c r="B81" s="299"/>
      <c r="C81" s="307" t="s">
        <v>134</v>
      </c>
      <c r="D81" s="308"/>
      <c r="E81" s="308"/>
      <c r="F81" s="309"/>
      <c r="G81" s="310" t="s">
        <v>151</v>
      </c>
      <c r="H81" s="311"/>
      <c r="I81" s="311"/>
      <c r="J81" s="312"/>
      <c r="K81" s="307" t="s">
        <v>137</v>
      </c>
      <c r="L81" s="308"/>
      <c r="M81" s="308"/>
      <c r="N81" s="309"/>
      <c r="O81" s="310" t="s">
        <v>152</v>
      </c>
      <c r="P81" s="311"/>
      <c r="Q81" s="311"/>
      <c r="R81" s="313"/>
    </row>
    <row r="82" spans="2:18" s="1" customFormat="1" ht="24.75">
      <c r="B82" s="314"/>
      <c r="C82" s="315" t="s">
        <v>96</v>
      </c>
      <c r="D82" s="316" t="s">
        <v>169</v>
      </c>
      <c r="E82" s="316" t="s">
        <v>168</v>
      </c>
      <c r="F82" s="316" t="s">
        <v>314</v>
      </c>
      <c r="G82" s="317" t="s">
        <v>96</v>
      </c>
      <c r="H82" s="318" t="s">
        <v>169</v>
      </c>
      <c r="I82" s="319" t="s">
        <v>168</v>
      </c>
      <c r="J82" s="319" t="s">
        <v>314</v>
      </c>
      <c r="K82" s="315" t="s">
        <v>96</v>
      </c>
      <c r="L82" s="316" t="s">
        <v>169</v>
      </c>
      <c r="M82" s="316" t="s">
        <v>168</v>
      </c>
      <c r="N82" s="316" t="s">
        <v>314</v>
      </c>
      <c r="O82" s="317" t="s">
        <v>96</v>
      </c>
      <c r="P82" s="318" t="s">
        <v>169</v>
      </c>
      <c r="Q82" s="319" t="s">
        <v>168</v>
      </c>
      <c r="R82" s="319" t="s">
        <v>314</v>
      </c>
    </row>
    <row r="83" spans="2:18" s="1" customFormat="1">
      <c r="B83" s="304" t="s">
        <v>61</v>
      </c>
      <c r="C83" s="234" t="s">
        <v>38</v>
      </c>
      <c r="D83" s="234" t="s">
        <v>38</v>
      </c>
      <c r="E83" s="234" t="s">
        <v>38</v>
      </c>
      <c r="F83" s="234" t="s">
        <v>38</v>
      </c>
      <c r="G83" s="235" t="s">
        <v>38</v>
      </c>
      <c r="H83" s="235" t="s">
        <v>38</v>
      </c>
      <c r="I83" s="236" t="s">
        <v>38</v>
      </c>
      <c r="J83" s="236" t="s">
        <v>38</v>
      </c>
      <c r="K83" s="234" t="s">
        <v>38</v>
      </c>
      <c r="L83" s="234" t="s">
        <v>38</v>
      </c>
      <c r="M83" s="234" t="s">
        <v>38</v>
      </c>
      <c r="N83" s="234" t="s">
        <v>38</v>
      </c>
      <c r="O83" s="235" t="s">
        <v>38</v>
      </c>
      <c r="P83" s="235" t="s">
        <v>38</v>
      </c>
      <c r="Q83" s="236" t="s">
        <v>38</v>
      </c>
      <c r="R83" s="236" t="s">
        <v>38</v>
      </c>
    </row>
    <row r="84" spans="2:18" s="1" customFormat="1">
      <c r="B84" s="311" t="s">
        <v>15</v>
      </c>
      <c r="C84" s="234">
        <v>0.5</v>
      </c>
      <c r="D84" s="234">
        <v>0</v>
      </c>
      <c r="E84" s="234">
        <f t="shared" ref="E84:E103" si="6">+C84+D84</f>
        <v>0.5</v>
      </c>
      <c r="F84" s="234">
        <v>0</v>
      </c>
      <c r="G84" s="235">
        <v>0.5</v>
      </c>
      <c r="H84" s="235">
        <v>0</v>
      </c>
      <c r="I84" s="236">
        <f>+G84+H84</f>
        <v>0.5</v>
      </c>
      <c r="J84" s="236">
        <v>0</v>
      </c>
      <c r="K84" s="234">
        <v>0.5</v>
      </c>
      <c r="L84" s="234">
        <v>0</v>
      </c>
      <c r="M84" s="234">
        <f>+K84+L84</f>
        <v>0.5</v>
      </c>
      <c r="N84" s="234">
        <v>0</v>
      </c>
      <c r="O84" s="235">
        <v>0.5</v>
      </c>
      <c r="P84" s="235">
        <v>0</v>
      </c>
      <c r="Q84" s="236">
        <f>+O84+P84</f>
        <v>0.5</v>
      </c>
      <c r="R84" s="236">
        <v>0</v>
      </c>
    </row>
    <row r="85" spans="2:18" s="1" customFormat="1">
      <c r="B85" s="311" t="s">
        <v>101</v>
      </c>
      <c r="C85" s="234">
        <v>0.5</v>
      </c>
      <c r="D85" s="234">
        <v>0</v>
      </c>
      <c r="E85" s="234">
        <f t="shared" si="6"/>
        <v>0.5</v>
      </c>
      <c r="F85" s="234">
        <v>0</v>
      </c>
      <c r="G85" s="235">
        <v>0.5</v>
      </c>
      <c r="H85" s="235">
        <v>0</v>
      </c>
      <c r="I85" s="236">
        <f t="shared" ref="I85:I103" si="7">+G85+H85</f>
        <v>0.5</v>
      </c>
      <c r="J85" s="236">
        <v>0</v>
      </c>
      <c r="K85" s="234">
        <v>0.5</v>
      </c>
      <c r="L85" s="234">
        <v>0</v>
      </c>
      <c r="M85" s="234">
        <f t="shared" ref="M85:M103" si="8">+K85+L85</f>
        <v>0.5</v>
      </c>
      <c r="N85" s="234">
        <v>0</v>
      </c>
      <c r="O85" s="235">
        <v>0.5</v>
      </c>
      <c r="P85" s="235">
        <v>0</v>
      </c>
      <c r="Q85" s="236">
        <f t="shared" ref="Q85:Q103" si="9">+O85+P85</f>
        <v>0.5</v>
      </c>
      <c r="R85" s="236">
        <v>0</v>
      </c>
    </row>
    <row r="86" spans="2:18" s="1" customFormat="1">
      <c r="B86" s="311" t="s">
        <v>14</v>
      </c>
      <c r="C86" s="234">
        <v>0.5</v>
      </c>
      <c r="D86" s="234">
        <v>0</v>
      </c>
      <c r="E86" s="234">
        <f t="shared" si="6"/>
        <v>0.5</v>
      </c>
      <c r="F86" s="234">
        <v>0</v>
      </c>
      <c r="G86" s="235">
        <v>0.5</v>
      </c>
      <c r="H86" s="235">
        <v>0</v>
      </c>
      <c r="I86" s="236">
        <f t="shared" si="7"/>
        <v>0.5</v>
      </c>
      <c r="J86" s="236">
        <v>0</v>
      </c>
      <c r="K86" s="234">
        <v>0.5</v>
      </c>
      <c r="L86" s="234">
        <v>0</v>
      </c>
      <c r="M86" s="234">
        <f t="shared" si="8"/>
        <v>0.5</v>
      </c>
      <c r="N86" s="234">
        <v>0</v>
      </c>
      <c r="O86" s="235">
        <v>0.5</v>
      </c>
      <c r="P86" s="235">
        <v>0</v>
      </c>
      <c r="Q86" s="236">
        <f t="shared" si="9"/>
        <v>0.5</v>
      </c>
      <c r="R86" s="236">
        <v>0</v>
      </c>
    </row>
    <row r="87" spans="2:18" s="1" customFormat="1">
      <c r="B87" s="311" t="s">
        <v>102</v>
      </c>
      <c r="C87" s="234">
        <v>0.5</v>
      </c>
      <c r="D87" s="234">
        <v>0</v>
      </c>
      <c r="E87" s="234">
        <f t="shared" si="6"/>
        <v>0.5</v>
      </c>
      <c r="F87" s="234">
        <v>0</v>
      </c>
      <c r="G87" s="235">
        <v>0.5</v>
      </c>
      <c r="H87" s="235">
        <v>0</v>
      </c>
      <c r="I87" s="236">
        <f t="shared" si="7"/>
        <v>0.5</v>
      </c>
      <c r="J87" s="236">
        <v>0</v>
      </c>
      <c r="K87" s="234">
        <v>0.5</v>
      </c>
      <c r="L87" s="234">
        <v>0</v>
      </c>
      <c r="M87" s="234">
        <f t="shared" si="8"/>
        <v>0.5</v>
      </c>
      <c r="N87" s="234">
        <v>0</v>
      </c>
      <c r="O87" s="235">
        <v>0.5</v>
      </c>
      <c r="P87" s="235">
        <v>0</v>
      </c>
      <c r="Q87" s="236">
        <f t="shared" si="9"/>
        <v>0.5</v>
      </c>
      <c r="R87" s="236">
        <v>0</v>
      </c>
    </row>
    <row r="88" spans="2:18" s="1" customFormat="1">
      <c r="B88" s="311" t="s">
        <v>16</v>
      </c>
      <c r="C88" s="234">
        <v>0.5</v>
      </c>
      <c r="D88" s="234">
        <v>0</v>
      </c>
      <c r="E88" s="234">
        <f t="shared" si="6"/>
        <v>0.5</v>
      </c>
      <c r="F88" s="234">
        <v>0</v>
      </c>
      <c r="G88" s="235">
        <v>0.5</v>
      </c>
      <c r="H88" s="235">
        <v>0</v>
      </c>
      <c r="I88" s="236">
        <f t="shared" si="7"/>
        <v>0.5</v>
      </c>
      <c r="J88" s="236">
        <v>0</v>
      </c>
      <c r="K88" s="234">
        <v>0.5</v>
      </c>
      <c r="L88" s="234">
        <v>0</v>
      </c>
      <c r="M88" s="234">
        <f t="shared" si="8"/>
        <v>0.5</v>
      </c>
      <c r="N88" s="234">
        <v>0</v>
      </c>
      <c r="O88" s="235">
        <v>0.5</v>
      </c>
      <c r="P88" s="235">
        <v>0</v>
      </c>
      <c r="Q88" s="236">
        <f t="shared" si="9"/>
        <v>0.5</v>
      </c>
      <c r="R88" s="236">
        <v>0</v>
      </c>
    </row>
    <row r="89" spans="2:18" s="1" customFormat="1">
      <c r="B89" s="311" t="s">
        <v>17</v>
      </c>
      <c r="C89" s="234">
        <v>0.5</v>
      </c>
      <c r="D89" s="234">
        <v>0</v>
      </c>
      <c r="E89" s="234">
        <f t="shared" si="6"/>
        <v>0.5</v>
      </c>
      <c r="F89" s="234">
        <v>0</v>
      </c>
      <c r="G89" s="235">
        <v>0.5</v>
      </c>
      <c r="H89" s="235">
        <v>0</v>
      </c>
      <c r="I89" s="236">
        <f t="shared" si="7"/>
        <v>0.5</v>
      </c>
      <c r="J89" s="236">
        <v>0</v>
      </c>
      <c r="K89" s="234">
        <v>0.5</v>
      </c>
      <c r="L89" s="234">
        <v>0</v>
      </c>
      <c r="M89" s="234">
        <f t="shared" si="8"/>
        <v>0.5</v>
      </c>
      <c r="N89" s="234">
        <v>0</v>
      </c>
      <c r="O89" s="235">
        <v>0.5</v>
      </c>
      <c r="P89" s="235">
        <v>0</v>
      </c>
      <c r="Q89" s="236">
        <f t="shared" si="9"/>
        <v>0.5</v>
      </c>
      <c r="R89" s="236">
        <v>0</v>
      </c>
    </row>
    <row r="90" spans="2:18" s="1" customFormat="1">
      <c r="B90" s="311" t="s">
        <v>18</v>
      </c>
      <c r="C90" s="234">
        <v>0.5</v>
      </c>
      <c r="D90" s="234">
        <v>0</v>
      </c>
      <c r="E90" s="234">
        <f t="shared" si="6"/>
        <v>0.5</v>
      </c>
      <c r="F90" s="234">
        <v>0</v>
      </c>
      <c r="G90" s="235">
        <v>0.5</v>
      </c>
      <c r="H90" s="235">
        <v>0</v>
      </c>
      <c r="I90" s="236">
        <f t="shared" si="7"/>
        <v>0.5</v>
      </c>
      <c r="J90" s="236">
        <v>0</v>
      </c>
      <c r="K90" s="234">
        <v>0.5</v>
      </c>
      <c r="L90" s="234">
        <v>0</v>
      </c>
      <c r="M90" s="234">
        <f t="shared" si="8"/>
        <v>0.5</v>
      </c>
      <c r="N90" s="234">
        <v>0</v>
      </c>
      <c r="O90" s="235">
        <v>0.5</v>
      </c>
      <c r="P90" s="235">
        <v>0</v>
      </c>
      <c r="Q90" s="236">
        <f t="shared" si="9"/>
        <v>0.5</v>
      </c>
      <c r="R90" s="236">
        <v>0</v>
      </c>
    </row>
    <row r="91" spans="2:18" s="1" customFormat="1">
      <c r="B91" s="311" t="s">
        <v>19</v>
      </c>
      <c r="C91" s="234">
        <v>0.5</v>
      </c>
      <c r="D91" s="234">
        <v>0</v>
      </c>
      <c r="E91" s="234">
        <f t="shared" si="6"/>
        <v>0.5</v>
      </c>
      <c r="F91" s="234">
        <v>0</v>
      </c>
      <c r="G91" s="235">
        <v>0.5</v>
      </c>
      <c r="H91" s="235">
        <v>0</v>
      </c>
      <c r="I91" s="236">
        <f t="shared" si="7"/>
        <v>0.5</v>
      </c>
      <c r="J91" s="236">
        <v>0</v>
      </c>
      <c r="K91" s="234">
        <v>0.5</v>
      </c>
      <c r="L91" s="234">
        <v>0</v>
      </c>
      <c r="M91" s="234">
        <f t="shared" si="8"/>
        <v>0.5</v>
      </c>
      <c r="N91" s="234">
        <v>0</v>
      </c>
      <c r="O91" s="235">
        <v>0.5</v>
      </c>
      <c r="P91" s="235">
        <v>0</v>
      </c>
      <c r="Q91" s="236">
        <f t="shared" si="9"/>
        <v>0.5</v>
      </c>
      <c r="R91" s="236">
        <v>0</v>
      </c>
    </row>
    <row r="92" spans="2:18" s="1" customFormat="1">
      <c r="B92" s="311" t="s">
        <v>20</v>
      </c>
      <c r="C92" s="234">
        <v>0.5</v>
      </c>
      <c r="D92" s="234">
        <v>0</v>
      </c>
      <c r="E92" s="234">
        <f t="shared" si="6"/>
        <v>0.5</v>
      </c>
      <c r="F92" s="234">
        <v>0</v>
      </c>
      <c r="G92" s="235">
        <v>0.5</v>
      </c>
      <c r="H92" s="235">
        <v>0</v>
      </c>
      <c r="I92" s="236">
        <f t="shared" si="7"/>
        <v>0.5</v>
      </c>
      <c r="J92" s="236">
        <v>0</v>
      </c>
      <c r="K92" s="234">
        <v>0.5</v>
      </c>
      <c r="L92" s="234">
        <v>0</v>
      </c>
      <c r="M92" s="234">
        <f t="shared" si="8"/>
        <v>0.5</v>
      </c>
      <c r="N92" s="234">
        <v>0</v>
      </c>
      <c r="O92" s="235">
        <v>0.5</v>
      </c>
      <c r="P92" s="235">
        <v>0</v>
      </c>
      <c r="Q92" s="236">
        <f t="shared" si="9"/>
        <v>0.5</v>
      </c>
      <c r="R92" s="236">
        <v>0</v>
      </c>
    </row>
    <row r="93" spans="2:18" s="1" customFormat="1">
      <c r="B93" s="311" t="s">
        <v>21</v>
      </c>
      <c r="C93" s="234">
        <v>0.3</v>
      </c>
      <c r="D93" s="234">
        <v>0.2</v>
      </c>
      <c r="E93" s="234">
        <f t="shared" si="6"/>
        <v>0.5</v>
      </c>
      <c r="F93" s="234">
        <v>0</v>
      </c>
      <c r="G93" s="236">
        <v>0.3</v>
      </c>
      <c r="H93" s="235">
        <v>0.2</v>
      </c>
      <c r="I93" s="236">
        <f t="shared" si="7"/>
        <v>0.5</v>
      </c>
      <c r="J93" s="236">
        <v>0</v>
      </c>
      <c r="K93" s="234">
        <v>0.3</v>
      </c>
      <c r="L93" s="234">
        <v>0.2</v>
      </c>
      <c r="M93" s="234">
        <f t="shared" si="8"/>
        <v>0.5</v>
      </c>
      <c r="N93" s="234">
        <v>0</v>
      </c>
      <c r="O93" s="236">
        <v>0.3</v>
      </c>
      <c r="P93" s="235">
        <v>0.2</v>
      </c>
      <c r="Q93" s="236">
        <f t="shared" si="9"/>
        <v>0.5</v>
      </c>
      <c r="R93" s="236">
        <v>0</v>
      </c>
    </row>
    <row r="94" spans="2:18" s="1" customFormat="1">
      <c r="B94" s="311" t="s">
        <v>53</v>
      </c>
      <c r="C94" s="234">
        <v>0.8</v>
      </c>
      <c r="D94" s="234">
        <v>0</v>
      </c>
      <c r="E94" s="234">
        <f t="shared" si="6"/>
        <v>0.8</v>
      </c>
      <c r="F94" s="234">
        <v>0</v>
      </c>
      <c r="G94" s="235">
        <v>0.5</v>
      </c>
      <c r="H94" s="235">
        <v>0</v>
      </c>
      <c r="I94" s="236">
        <f t="shared" si="7"/>
        <v>0.5</v>
      </c>
      <c r="J94" s="236">
        <v>0</v>
      </c>
      <c r="K94" s="234">
        <v>0.8</v>
      </c>
      <c r="L94" s="234">
        <v>0</v>
      </c>
      <c r="M94" s="234">
        <f t="shared" si="8"/>
        <v>0.8</v>
      </c>
      <c r="N94" s="234">
        <v>0</v>
      </c>
      <c r="O94" s="235">
        <v>0.5</v>
      </c>
      <c r="P94" s="235">
        <v>0</v>
      </c>
      <c r="Q94" s="236">
        <f t="shared" si="9"/>
        <v>0.5</v>
      </c>
      <c r="R94" s="236">
        <v>0</v>
      </c>
    </row>
    <row r="95" spans="2:18" s="1" customFormat="1">
      <c r="B95" s="311" t="s">
        <v>22</v>
      </c>
      <c r="C95" s="234">
        <v>0.5</v>
      </c>
      <c r="D95" s="234">
        <v>0</v>
      </c>
      <c r="E95" s="234">
        <f t="shared" si="6"/>
        <v>0.5</v>
      </c>
      <c r="F95" s="234">
        <v>0</v>
      </c>
      <c r="G95" s="235">
        <v>0.5</v>
      </c>
      <c r="H95" s="235">
        <v>0</v>
      </c>
      <c r="I95" s="236">
        <f t="shared" si="7"/>
        <v>0.5</v>
      </c>
      <c r="J95" s="236">
        <v>0</v>
      </c>
      <c r="K95" s="234">
        <v>0.5</v>
      </c>
      <c r="L95" s="234">
        <v>0</v>
      </c>
      <c r="M95" s="234">
        <f t="shared" si="8"/>
        <v>0.5</v>
      </c>
      <c r="N95" s="234">
        <v>0</v>
      </c>
      <c r="O95" s="235">
        <v>0.5</v>
      </c>
      <c r="P95" s="235">
        <v>0</v>
      </c>
      <c r="Q95" s="236">
        <f t="shared" si="9"/>
        <v>0.5</v>
      </c>
      <c r="R95" s="236">
        <v>0</v>
      </c>
    </row>
    <row r="96" spans="2:18" s="1" customFormat="1">
      <c r="B96" s="311" t="s">
        <v>23</v>
      </c>
      <c r="C96" s="234">
        <v>0.3</v>
      </c>
      <c r="D96" s="234">
        <v>0.2</v>
      </c>
      <c r="E96" s="234">
        <f t="shared" si="6"/>
        <v>0.5</v>
      </c>
      <c r="F96" s="234">
        <v>0</v>
      </c>
      <c r="G96" s="235">
        <v>0.3</v>
      </c>
      <c r="H96" s="235">
        <v>0.2</v>
      </c>
      <c r="I96" s="236">
        <f t="shared" si="7"/>
        <v>0.5</v>
      </c>
      <c r="J96" s="236">
        <v>0</v>
      </c>
      <c r="K96" s="234">
        <v>0.3</v>
      </c>
      <c r="L96" s="234">
        <v>0.2</v>
      </c>
      <c r="M96" s="234">
        <f t="shared" si="8"/>
        <v>0.5</v>
      </c>
      <c r="N96" s="234">
        <v>0</v>
      </c>
      <c r="O96" s="235">
        <v>0.3</v>
      </c>
      <c r="P96" s="235">
        <v>0.2</v>
      </c>
      <c r="Q96" s="236">
        <f t="shared" si="9"/>
        <v>0.5</v>
      </c>
      <c r="R96" s="236">
        <v>0</v>
      </c>
    </row>
    <row r="97" spans="2:18" s="1" customFormat="1">
      <c r="B97" s="311" t="s">
        <v>24</v>
      </c>
      <c r="C97" s="234">
        <v>0.3</v>
      </c>
      <c r="D97" s="234">
        <v>0.2</v>
      </c>
      <c r="E97" s="234">
        <f t="shared" si="6"/>
        <v>0.5</v>
      </c>
      <c r="F97" s="234">
        <v>0</v>
      </c>
      <c r="G97" s="235">
        <v>0.3</v>
      </c>
      <c r="H97" s="235">
        <v>0.2</v>
      </c>
      <c r="I97" s="236">
        <f t="shared" si="7"/>
        <v>0.5</v>
      </c>
      <c r="J97" s="236">
        <v>0</v>
      </c>
      <c r="K97" s="234">
        <v>0.3</v>
      </c>
      <c r="L97" s="234">
        <v>0.2</v>
      </c>
      <c r="M97" s="234">
        <f t="shared" si="8"/>
        <v>0.5</v>
      </c>
      <c r="N97" s="234">
        <v>0</v>
      </c>
      <c r="O97" s="235">
        <v>0.3</v>
      </c>
      <c r="P97" s="235">
        <v>0.2</v>
      </c>
      <c r="Q97" s="236">
        <f t="shared" si="9"/>
        <v>0.5</v>
      </c>
      <c r="R97" s="236">
        <v>0</v>
      </c>
    </row>
    <row r="98" spans="2:18" s="1" customFormat="1">
      <c r="B98" s="311" t="s">
        <v>25</v>
      </c>
      <c r="C98" s="234">
        <v>0.5</v>
      </c>
      <c r="D98" s="234">
        <v>0</v>
      </c>
      <c r="E98" s="234">
        <f t="shared" si="6"/>
        <v>0.5</v>
      </c>
      <c r="F98" s="234">
        <v>0</v>
      </c>
      <c r="G98" s="235">
        <v>0.5</v>
      </c>
      <c r="H98" s="235">
        <v>0</v>
      </c>
      <c r="I98" s="236">
        <f t="shared" si="7"/>
        <v>0.5</v>
      </c>
      <c r="J98" s="236">
        <v>0</v>
      </c>
      <c r="K98" s="234">
        <v>0.5</v>
      </c>
      <c r="L98" s="234">
        <v>0</v>
      </c>
      <c r="M98" s="234">
        <f t="shared" si="8"/>
        <v>0.5</v>
      </c>
      <c r="N98" s="234">
        <v>0</v>
      </c>
      <c r="O98" s="235">
        <v>0.5</v>
      </c>
      <c r="P98" s="235">
        <v>0</v>
      </c>
      <c r="Q98" s="236">
        <f t="shared" si="9"/>
        <v>0.5</v>
      </c>
      <c r="R98" s="236">
        <v>0</v>
      </c>
    </row>
    <row r="99" spans="2:18" s="1" customFormat="1">
      <c r="B99" s="311" t="s">
        <v>26</v>
      </c>
      <c r="C99" s="234">
        <v>0.5</v>
      </c>
      <c r="D99" s="234">
        <v>0</v>
      </c>
      <c r="E99" s="234">
        <f t="shared" si="6"/>
        <v>0.5</v>
      </c>
      <c r="F99" s="234">
        <v>0</v>
      </c>
      <c r="G99" s="235">
        <v>0.5</v>
      </c>
      <c r="H99" s="235">
        <v>0</v>
      </c>
      <c r="I99" s="236">
        <f t="shared" si="7"/>
        <v>0.5</v>
      </c>
      <c r="J99" s="236">
        <v>0</v>
      </c>
      <c r="K99" s="234">
        <v>0.5</v>
      </c>
      <c r="L99" s="234">
        <v>0</v>
      </c>
      <c r="M99" s="234">
        <f t="shared" si="8"/>
        <v>0.5</v>
      </c>
      <c r="N99" s="234">
        <v>0</v>
      </c>
      <c r="O99" s="235">
        <v>0.5</v>
      </c>
      <c r="P99" s="235">
        <v>0</v>
      </c>
      <c r="Q99" s="236">
        <f t="shared" si="9"/>
        <v>0.5</v>
      </c>
      <c r="R99" s="236">
        <v>0</v>
      </c>
    </row>
    <row r="100" spans="2:18" s="1" customFormat="1">
      <c r="B100" s="311" t="s">
        <v>27</v>
      </c>
      <c r="C100" s="234">
        <v>0.5</v>
      </c>
      <c r="D100" s="234">
        <v>0</v>
      </c>
      <c r="E100" s="234">
        <f t="shared" si="6"/>
        <v>0.5</v>
      </c>
      <c r="F100" s="234">
        <v>0</v>
      </c>
      <c r="G100" s="235">
        <v>0.5</v>
      </c>
      <c r="H100" s="235">
        <v>0</v>
      </c>
      <c r="I100" s="236">
        <f t="shared" si="7"/>
        <v>0.5</v>
      </c>
      <c r="J100" s="236">
        <v>0</v>
      </c>
      <c r="K100" s="234">
        <v>0.5</v>
      </c>
      <c r="L100" s="234">
        <v>0</v>
      </c>
      <c r="M100" s="234">
        <f t="shared" si="8"/>
        <v>0.5</v>
      </c>
      <c r="N100" s="234">
        <v>0</v>
      </c>
      <c r="O100" s="235">
        <v>0.5</v>
      </c>
      <c r="P100" s="235">
        <v>0</v>
      </c>
      <c r="Q100" s="236">
        <f t="shared" si="9"/>
        <v>0.5</v>
      </c>
      <c r="R100" s="236">
        <v>0</v>
      </c>
    </row>
    <row r="101" spans="2:18" s="1" customFormat="1">
      <c r="B101" s="311" t="s">
        <v>28</v>
      </c>
      <c r="C101" s="234">
        <v>0.3</v>
      </c>
      <c r="D101" s="234">
        <v>0.2</v>
      </c>
      <c r="E101" s="234">
        <f t="shared" si="6"/>
        <v>0.5</v>
      </c>
      <c r="F101" s="234">
        <v>0</v>
      </c>
      <c r="G101" s="235">
        <v>0.3</v>
      </c>
      <c r="H101" s="235">
        <v>0.2</v>
      </c>
      <c r="I101" s="236">
        <f t="shared" si="7"/>
        <v>0.5</v>
      </c>
      <c r="J101" s="236">
        <v>0</v>
      </c>
      <c r="K101" s="234">
        <v>0.3</v>
      </c>
      <c r="L101" s="234">
        <v>0.2</v>
      </c>
      <c r="M101" s="234">
        <f t="shared" si="8"/>
        <v>0.5</v>
      </c>
      <c r="N101" s="234">
        <v>0</v>
      </c>
      <c r="O101" s="235">
        <v>0.3</v>
      </c>
      <c r="P101" s="235">
        <v>0.2</v>
      </c>
      <c r="Q101" s="236">
        <f t="shared" si="9"/>
        <v>0.5</v>
      </c>
      <c r="R101" s="236">
        <v>0</v>
      </c>
    </row>
    <row r="102" spans="2:18" s="1" customFormat="1">
      <c r="B102" s="311" t="s">
        <v>29</v>
      </c>
      <c r="C102" s="234">
        <v>0.3</v>
      </c>
      <c r="D102" s="234">
        <v>0.2</v>
      </c>
      <c r="E102" s="234">
        <f t="shared" si="6"/>
        <v>0.5</v>
      </c>
      <c r="F102" s="234">
        <v>0</v>
      </c>
      <c r="G102" s="235">
        <v>0.3</v>
      </c>
      <c r="H102" s="235">
        <v>0.2</v>
      </c>
      <c r="I102" s="236">
        <f t="shared" si="7"/>
        <v>0.5</v>
      </c>
      <c r="J102" s="236">
        <v>0</v>
      </c>
      <c r="K102" s="234">
        <v>0.3</v>
      </c>
      <c r="L102" s="234">
        <v>0.2</v>
      </c>
      <c r="M102" s="234">
        <f t="shared" si="8"/>
        <v>0.5</v>
      </c>
      <c r="N102" s="234">
        <v>0</v>
      </c>
      <c r="O102" s="235">
        <v>0.3</v>
      </c>
      <c r="P102" s="235">
        <v>0.2</v>
      </c>
      <c r="Q102" s="236">
        <f t="shared" si="9"/>
        <v>0.5</v>
      </c>
      <c r="R102" s="236">
        <v>0</v>
      </c>
    </row>
    <row r="103" spans="2:18" s="1" customFormat="1">
      <c r="B103" s="311" t="s">
        <v>30</v>
      </c>
      <c r="C103" s="234">
        <v>0.3</v>
      </c>
      <c r="D103" s="234">
        <v>0.2</v>
      </c>
      <c r="E103" s="234">
        <f t="shared" si="6"/>
        <v>0.5</v>
      </c>
      <c r="F103" s="234">
        <v>0</v>
      </c>
      <c r="G103" s="235">
        <v>0.3</v>
      </c>
      <c r="H103" s="235">
        <v>0.2</v>
      </c>
      <c r="I103" s="236">
        <f t="shared" si="7"/>
        <v>0.5</v>
      </c>
      <c r="J103" s="236">
        <v>0</v>
      </c>
      <c r="K103" s="234">
        <v>0.3</v>
      </c>
      <c r="L103" s="234">
        <v>0.2</v>
      </c>
      <c r="M103" s="234">
        <f t="shared" si="8"/>
        <v>0.5</v>
      </c>
      <c r="N103" s="234">
        <v>0</v>
      </c>
      <c r="O103" s="235">
        <v>0.3</v>
      </c>
      <c r="P103" s="235">
        <v>0.2</v>
      </c>
      <c r="Q103" s="236">
        <f t="shared" si="9"/>
        <v>0.5</v>
      </c>
      <c r="R103" s="236">
        <v>0</v>
      </c>
    </row>
    <row r="104" spans="2:18" s="1" customFormat="1">
      <c r="B104" s="6"/>
      <c r="C104" s="6"/>
      <c r="D104" s="6"/>
      <c r="E104" s="6"/>
      <c r="F104" s="6"/>
      <c r="G104" s="7"/>
      <c r="H104" s="7"/>
      <c r="I104" s="6"/>
      <c r="J104" s="7"/>
      <c r="K104" s="7"/>
      <c r="L104" s="7"/>
      <c r="M104" s="6"/>
      <c r="N104" s="6"/>
      <c r="O104" s="6"/>
      <c r="P104" s="6"/>
      <c r="Q104" s="6"/>
      <c r="R104" s="6"/>
    </row>
    <row r="105" spans="2:18" s="1" customFormat="1">
      <c r="B105" s="298" t="s">
        <v>377</v>
      </c>
      <c r="C105" s="6"/>
      <c r="D105" s="6"/>
      <c r="E105" s="6"/>
      <c r="F105" s="6"/>
      <c r="G105" s="6"/>
      <c r="H105" s="6"/>
      <c r="I105" s="6"/>
      <c r="J105" s="7"/>
      <c r="K105" s="19"/>
      <c r="L105" s="7"/>
      <c r="M105" s="6"/>
      <c r="N105" s="6"/>
      <c r="O105" s="6"/>
      <c r="P105" s="6"/>
      <c r="Q105" s="6"/>
      <c r="R105" s="6"/>
    </row>
    <row r="106" spans="2:18" s="1" customFormat="1">
      <c r="B106" s="299" t="s">
        <v>31</v>
      </c>
      <c r="C106" s="300" t="s">
        <v>40</v>
      </c>
      <c r="D106" s="301"/>
      <c r="E106" s="301"/>
      <c r="F106" s="302"/>
      <c r="G106" s="303" t="s">
        <v>40</v>
      </c>
      <c r="H106" s="304"/>
      <c r="I106" s="304"/>
      <c r="J106" s="306"/>
      <c r="K106" s="300" t="s">
        <v>40</v>
      </c>
      <c r="L106" s="301"/>
      <c r="M106" s="301"/>
      <c r="N106" s="302"/>
      <c r="O106" s="303" t="s">
        <v>40</v>
      </c>
      <c r="P106" s="304"/>
      <c r="Q106" s="320"/>
      <c r="R106" s="306"/>
    </row>
    <row r="107" spans="2:18" s="1" customFormat="1">
      <c r="B107" s="299"/>
      <c r="C107" s="307" t="s">
        <v>134</v>
      </c>
      <c r="D107" s="308"/>
      <c r="E107" s="308"/>
      <c r="F107" s="309"/>
      <c r="G107" s="310" t="s">
        <v>151</v>
      </c>
      <c r="H107" s="311"/>
      <c r="I107" s="311"/>
      <c r="J107" s="313"/>
      <c r="K107" s="307" t="s">
        <v>137</v>
      </c>
      <c r="L107" s="308"/>
      <c r="M107" s="308"/>
      <c r="N107" s="309"/>
      <c r="O107" s="310" t="s">
        <v>152</v>
      </c>
      <c r="P107" s="311"/>
      <c r="Q107" s="321"/>
      <c r="R107" s="313"/>
    </row>
    <row r="108" spans="2:18" s="1" customFormat="1" ht="24.75">
      <c r="B108" s="314"/>
      <c r="C108" s="315" t="s">
        <v>96</v>
      </c>
      <c r="D108" s="316" t="s">
        <v>169</v>
      </c>
      <c r="E108" s="316" t="s">
        <v>168</v>
      </c>
      <c r="F108" s="316" t="s">
        <v>314</v>
      </c>
      <c r="G108" s="317" t="s">
        <v>96</v>
      </c>
      <c r="H108" s="318" t="s">
        <v>169</v>
      </c>
      <c r="I108" s="319" t="s">
        <v>168</v>
      </c>
      <c r="J108" s="318" t="s">
        <v>314</v>
      </c>
      <c r="K108" s="315" t="s">
        <v>96</v>
      </c>
      <c r="L108" s="316" t="s">
        <v>169</v>
      </c>
      <c r="M108" s="316" t="s">
        <v>168</v>
      </c>
      <c r="N108" s="316" t="s">
        <v>314</v>
      </c>
      <c r="O108" s="317" t="s">
        <v>96</v>
      </c>
      <c r="P108" s="318" t="s">
        <v>169</v>
      </c>
      <c r="Q108" s="319" t="s">
        <v>168</v>
      </c>
      <c r="R108" s="318" t="s">
        <v>314</v>
      </c>
    </row>
    <row r="109" spans="2:18" s="1" customFormat="1">
      <c r="B109" s="304" t="s">
        <v>61</v>
      </c>
      <c r="C109" s="234" t="s">
        <v>38</v>
      </c>
      <c r="D109" s="234" t="s">
        <v>38</v>
      </c>
      <c r="E109" s="234" t="s">
        <v>38</v>
      </c>
      <c r="F109" s="234" t="s">
        <v>38</v>
      </c>
      <c r="G109" s="235" t="s">
        <v>38</v>
      </c>
      <c r="H109" s="235" t="s">
        <v>38</v>
      </c>
      <c r="I109" s="236" t="s">
        <v>38</v>
      </c>
      <c r="J109" s="235" t="s">
        <v>38</v>
      </c>
      <c r="K109" s="234" t="s">
        <v>38</v>
      </c>
      <c r="L109" s="234" t="s">
        <v>38</v>
      </c>
      <c r="M109" s="234" t="s">
        <v>38</v>
      </c>
      <c r="N109" s="234" t="s">
        <v>38</v>
      </c>
      <c r="O109" s="235" t="s">
        <v>38</v>
      </c>
      <c r="P109" s="235" t="s">
        <v>38</v>
      </c>
      <c r="Q109" s="236" t="s">
        <v>38</v>
      </c>
      <c r="R109" s="235" t="s">
        <v>38</v>
      </c>
    </row>
    <row r="110" spans="2:18" s="1" customFormat="1">
      <c r="B110" s="311" t="s">
        <v>15</v>
      </c>
      <c r="C110" s="234">
        <v>0.34300000000000003</v>
      </c>
      <c r="D110" s="234">
        <v>0</v>
      </c>
      <c r="E110" s="234">
        <f t="shared" ref="E110:E129" si="10">+C110+D110</f>
        <v>0.34300000000000003</v>
      </c>
      <c r="F110" s="234">
        <v>0.02</v>
      </c>
      <c r="G110" s="235">
        <v>0.34300000000000003</v>
      </c>
      <c r="H110" s="235">
        <v>0</v>
      </c>
      <c r="I110" s="235">
        <f>+G110+H110</f>
        <v>0.34300000000000003</v>
      </c>
      <c r="J110" s="235">
        <v>0.02</v>
      </c>
      <c r="K110" s="234">
        <v>0.34300000000000003</v>
      </c>
      <c r="L110" s="234">
        <v>0</v>
      </c>
      <c r="M110" s="234">
        <f>+K110+L110</f>
        <v>0.34300000000000003</v>
      </c>
      <c r="N110" s="234">
        <v>0.02</v>
      </c>
      <c r="O110" s="235">
        <v>0.34300000000000003</v>
      </c>
      <c r="P110" s="235">
        <v>0</v>
      </c>
      <c r="Q110" s="236">
        <f>+O110+P110</f>
        <v>0.34300000000000003</v>
      </c>
      <c r="R110" s="235">
        <v>0.02</v>
      </c>
    </row>
    <row r="111" spans="2:18" s="1" customFormat="1">
      <c r="B111" s="311" t="s">
        <v>101</v>
      </c>
      <c r="C111" s="234">
        <v>0.34300000000000003</v>
      </c>
      <c r="D111" s="234">
        <v>0</v>
      </c>
      <c r="E111" s="234">
        <f t="shared" si="10"/>
        <v>0.34300000000000003</v>
      </c>
      <c r="F111" s="234">
        <v>0.02</v>
      </c>
      <c r="G111" s="235">
        <v>0.34300000000000003</v>
      </c>
      <c r="H111" s="235">
        <v>0</v>
      </c>
      <c r="I111" s="235">
        <f t="shared" ref="I111:I129" si="11">+G111+H111</f>
        <v>0.34300000000000003</v>
      </c>
      <c r="J111" s="235">
        <v>0.02</v>
      </c>
      <c r="K111" s="234">
        <v>0.34300000000000003</v>
      </c>
      <c r="L111" s="234">
        <v>0</v>
      </c>
      <c r="M111" s="234">
        <f t="shared" ref="M111:M129" si="12">+K111+L111</f>
        <v>0.34300000000000003</v>
      </c>
      <c r="N111" s="234">
        <v>0.02</v>
      </c>
      <c r="O111" s="235">
        <v>0.34300000000000003</v>
      </c>
      <c r="P111" s="235">
        <v>0</v>
      </c>
      <c r="Q111" s="236">
        <f t="shared" ref="Q111:Q129" si="13">+O111+P111</f>
        <v>0.34300000000000003</v>
      </c>
      <c r="R111" s="235">
        <v>0.02</v>
      </c>
    </row>
    <row r="112" spans="2:18" s="1" customFormat="1">
      <c r="B112" s="311" t="s">
        <v>14</v>
      </c>
      <c r="C112" s="234">
        <v>0.34300000000000003</v>
      </c>
      <c r="D112" s="234">
        <v>0</v>
      </c>
      <c r="E112" s="234">
        <f t="shared" si="10"/>
        <v>0.34300000000000003</v>
      </c>
      <c r="F112" s="234">
        <v>0.02</v>
      </c>
      <c r="G112" s="235">
        <v>0.34300000000000003</v>
      </c>
      <c r="H112" s="235">
        <v>0</v>
      </c>
      <c r="I112" s="235">
        <f t="shared" si="11"/>
        <v>0.34300000000000003</v>
      </c>
      <c r="J112" s="235">
        <v>0.02</v>
      </c>
      <c r="K112" s="234">
        <v>0.34300000000000003</v>
      </c>
      <c r="L112" s="234">
        <v>0</v>
      </c>
      <c r="M112" s="234">
        <f t="shared" si="12"/>
        <v>0.34300000000000003</v>
      </c>
      <c r="N112" s="234">
        <v>0.02</v>
      </c>
      <c r="O112" s="235">
        <v>0.34300000000000003</v>
      </c>
      <c r="P112" s="235">
        <v>0</v>
      </c>
      <c r="Q112" s="236">
        <f t="shared" si="13"/>
        <v>0.34300000000000003</v>
      </c>
      <c r="R112" s="235">
        <v>0.02</v>
      </c>
    </row>
    <row r="113" spans="2:18" s="1" customFormat="1">
      <c r="B113" s="311" t="s">
        <v>102</v>
      </c>
      <c r="C113" s="234">
        <v>0.34300000000000003</v>
      </c>
      <c r="D113" s="234">
        <v>0</v>
      </c>
      <c r="E113" s="234">
        <f t="shared" si="10"/>
        <v>0.34300000000000003</v>
      </c>
      <c r="F113" s="234">
        <v>0.02</v>
      </c>
      <c r="G113" s="235">
        <v>0.34300000000000003</v>
      </c>
      <c r="H113" s="235">
        <v>0</v>
      </c>
      <c r="I113" s="235">
        <f t="shared" si="11"/>
        <v>0.34300000000000003</v>
      </c>
      <c r="J113" s="235">
        <v>0.02</v>
      </c>
      <c r="K113" s="234">
        <v>0.34300000000000003</v>
      </c>
      <c r="L113" s="234">
        <v>0</v>
      </c>
      <c r="M113" s="234">
        <f t="shared" si="12"/>
        <v>0.34300000000000003</v>
      </c>
      <c r="N113" s="234">
        <v>0.02</v>
      </c>
      <c r="O113" s="235">
        <v>0.34300000000000003</v>
      </c>
      <c r="P113" s="235">
        <v>0</v>
      </c>
      <c r="Q113" s="236">
        <f t="shared" si="13"/>
        <v>0.34300000000000003</v>
      </c>
      <c r="R113" s="235">
        <v>0.02</v>
      </c>
    </row>
    <row r="114" spans="2:18" s="1" customFormat="1">
      <c r="B114" s="311" t="s">
        <v>16</v>
      </c>
      <c r="C114" s="234">
        <v>0.34300000000000003</v>
      </c>
      <c r="D114" s="234">
        <v>0</v>
      </c>
      <c r="E114" s="234">
        <f t="shared" si="10"/>
        <v>0.34300000000000003</v>
      </c>
      <c r="F114" s="234">
        <v>0.02</v>
      </c>
      <c r="G114" s="235">
        <v>0.34300000000000003</v>
      </c>
      <c r="H114" s="235">
        <v>0</v>
      </c>
      <c r="I114" s="235">
        <f t="shared" si="11"/>
        <v>0.34300000000000003</v>
      </c>
      <c r="J114" s="235">
        <v>0.02</v>
      </c>
      <c r="K114" s="234">
        <v>0.34300000000000003</v>
      </c>
      <c r="L114" s="234">
        <v>0</v>
      </c>
      <c r="M114" s="234">
        <f t="shared" si="12"/>
        <v>0.34300000000000003</v>
      </c>
      <c r="N114" s="234">
        <v>0.02</v>
      </c>
      <c r="O114" s="235">
        <v>0.34300000000000003</v>
      </c>
      <c r="P114" s="235">
        <v>0</v>
      </c>
      <c r="Q114" s="236">
        <f t="shared" si="13"/>
        <v>0.34300000000000003</v>
      </c>
      <c r="R114" s="235">
        <v>0.02</v>
      </c>
    </row>
    <row r="115" spans="2:18" s="1" customFormat="1">
      <c r="B115" s="311" t="s">
        <v>17</v>
      </c>
      <c r="C115" s="234">
        <v>0.34300000000000003</v>
      </c>
      <c r="D115" s="234">
        <v>0</v>
      </c>
      <c r="E115" s="234">
        <f t="shared" si="10"/>
        <v>0.34300000000000003</v>
      </c>
      <c r="F115" s="234">
        <v>0.02</v>
      </c>
      <c r="G115" s="235">
        <v>0.34300000000000003</v>
      </c>
      <c r="H115" s="235">
        <v>0</v>
      </c>
      <c r="I115" s="235">
        <f t="shared" si="11"/>
        <v>0.34300000000000003</v>
      </c>
      <c r="J115" s="235">
        <v>0.02</v>
      </c>
      <c r="K115" s="234">
        <v>0.34300000000000003</v>
      </c>
      <c r="L115" s="234">
        <v>0</v>
      </c>
      <c r="M115" s="234">
        <f t="shared" si="12"/>
        <v>0.34300000000000003</v>
      </c>
      <c r="N115" s="234">
        <v>0.02</v>
      </c>
      <c r="O115" s="235">
        <v>0.34300000000000003</v>
      </c>
      <c r="P115" s="235">
        <v>0</v>
      </c>
      <c r="Q115" s="236">
        <f t="shared" si="13"/>
        <v>0.34300000000000003</v>
      </c>
      <c r="R115" s="235">
        <v>0.02</v>
      </c>
    </row>
    <row r="116" spans="2:18" s="1" customFormat="1">
      <c r="B116" s="311" t="s">
        <v>18</v>
      </c>
      <c r="C116" s="234">
        <v>0.34300000000000003</v>
      </c>
      <c r="D116" s="234">
        <v>0</v>
      </c>
      <c r="E116" s="234">
        <f t="shared" si="10"/>
        <v>0.34300000000000003</v>
      </c>
      <c r="F116" s="234">
        <v>0.02</v>
      </c>
      <c r="G116" s="235">
        <v>0.34300000000000003</v>
      </c>
      <c r="H116" s="235">
        <v>0</v>
      </c>
      <c r="I116" s="235">
        <f t="shared" si="11"/>
        <v>0.34300000000000003</v>
      </c>
      <c r="J116" s="235">
        <v>0.02</v>
      </c>
      <c r="K116" s="234">
        <v>0.34300000000000003</v>
      </c>
      <c r="L116" s="234">
        <v>0</v>
      </c>
      <c r="M116" s="234">
        <f t="shared" si="12"/>
        <v>0.34300000000000003</v>
      </c>
      <c r="N116" s="234">
        <v>0.02</v>
      </c>
      <c r="O116" s="235">
        <v>0.34300000000000003</v>
      </c>
      <c r="P116" s="235">
        <v>0</v>
      </c>
      <c r="Q116" s="236">
        <f t="shared" si="13"/>
        <v>0.34300000000000003</v>
      </c>
      <c r="R116" s="235">
        <v>0.02</v>
      </c>
    </row>
    <row r="117" spans="2:18" s="1" customFormat="1">
      <c r="B117" s="311" t="s">
        <v>19</v>
      </c>
      <c r="C117" s="234">
        <v>0.34300000000000003</v>
      </c>
      <c r="D117" s="234">
        <v>0</v>
      </c>
      <c r="E117" s="234">
        <f t="shared" si="10"/>
        <v>0.34300000000000003</v>
      </c>
      <c r="F117" s="234">
        <v>0.02</v>
      </c>
      <c r="G117" s="235">
        <v>0.34300000000000003</v>
      </c>
      <c r="H117" s="235">
        <v>0</v>
      </c>
      <c r="I117" s="235">
        <f t="shared" si="11"/>
        <v>0.34300000000000003</v>
      </c>
      <c r="J117" s="235">
        <v>0.02</v>
      </c>
      <c r="K117" s="234">
        <v>0.34300000000000003</v>
      </c>
      <c r="L117" s="234">
        <v>0</v>
      </c>
      <c r="M117" s="234">
        <f t="shared" si="12"/>
        <v>0.34300000000000003</v>
      </c>
      <c r="N117" s="234">
        <v>0.02</v>
      </c>
      <c r="O117" s="235">
        <v>0.34300000000000003</v>
      </c>
      <c r="P117" s="235">
        <v>0</v>
      </c>
      <c r="Q117" s="236">
        <f t="shared" si="13"/>
        <v>0.34300000000000003</v>
      </c>
      <c r="R117" s="235">
        <v>0.02</v>
      </c>
    </row>
    <row r="118" spans="2:18" s="1" customFormat="1">
      <c r="B118" s="311" t="s">
        <v>20</v>
      </c>
      <c r="C118" s="234">
        <v>0.34300000000000003</v>
      </c>
      <c r="D118" s="234">
        <v>0</v>
      </c>
      <c r="E118" s="234">
        <f t="shared" si="10"/>
        <v>0.34300000000000003</v>
      </c>
      <c r="F118" s="234">
        <v>0.02</v>
      </c>
      <c r="G118" s="235">
        <v>0.34300000000000003</v>
      </c>
      <c r="H118" s="235">
        <v>0</v>
      </c>
      <c r="I118" s="235">
        <f t="shared" si="11"/>
        <v>0.34300000000000003</v>
      </c>
      <c r="J118" s="235">
        <v>0.02</v>
      </c>
      <c r="K118" s="234">
        <v>0.34300000000000003</v>
      </c>
      <c r="L118" s="234">
        <v>0</v>
      </c>
      <c r="M118" s="234">
        <f t="shared" si="12"/>
        <v>0.34300000000000003</v>
      </c>
      <c r="N118" s="234">
        <v>0.02</v>
      </c>
      <c r="O118" s="235">
        <v>0.34300000000000003</v>
      </c>
      <c r="P118" s="235">
        <v>0</v>
      </c>
      <c r="Q118" s="236">
        <f t="shared" si="13"/>
        <v>0.34300000000000003</v>
      </c>
      <c r="R118" s="235">
        <v>0.02</v>
      </c>
    </row>
    <row r="119" spans="2:18" s="1" customFormat="1">
      <c r="B119" s="311" t="s">
        <v>21</v>
      </c>
      <c r="C119" s="234">
        <v>0.245</v>
      </c>
      <c r="D119" s="234">
        <v>9.8000000000000004E-2</v>
      </c>
      <c r="E119" s="234">
        <f t="shared" si="10"/>
        <v>0.34299999999999997</v>
      </c>
      <c r="F119" s="234">
        <v>0.02</v>
      </c>
      <c r="G119" s="235">
        <v>0.245</v>
      </c>
      <c r="H119" s="235">
        <v>9.8000000000000004E-2</v>
      </c>
      <c r="I119" s="235">
        <f t="shared" si="11"/>
        <v>0.34299999999999997</v>
      </c>
      <c r="J119" s="235">
        <v>0.02</v>
      </c>
      <c r="K119" s="234">
        <v>0.245</v>
      </c>
      <c r="L119" s="234">
        <v>9.8000000000000004E-2</v>
      </c>
      <c r="M119" s="234">
        <f t="shared" si="12"/>
        <v>0.34299999999999997</v>
      </c>
      <c r="N119" s="234">
        <v>0.02</v>
      </c>
      <c r="O119" s="235">
        <v>0.245</v>
      </c>
      <c r="P119" s="235">
        <v>9.8000000000000004E-2</v>
      </c>
      <c r="Q119" s="236">
        <f t="shared" si="13"/>
        <v>0.34299999999999997</v>
      </c>
      <c r="R119" s="235">
        <v>0.02</v>
      </c>
    </row>
    <row r="120" spans="2:18" s="1" customFormat="1">
      <c r="B120" s="311" t="s">
        <v>53</v>
      </c>
      <c r="C120" s="234">
        <v>0.34300000000000003</v>
      </c>
      <c r="D120" s="234">
        <v>0</v>
      </c>
      <c r="E120" s="234">
        <f t="shared" si="10"/>
        <v>0.34300000000000003</v>
      </c>
      <c r="F120" s="234">
        <v>0.02</v>
      </c>
      <c r="G120" s="235">
        <v>0.34300000000000003</v>
      </c>
      <c r="H120" s="235">
        <v>0</v>
      </c>
      <c r="I120" s="235">
        <f t="shared" si="11"/>
        <v>0.34300000000000003</v>
      </c>
      <c r="J120" s="235">
        <v>0.02</v>
      </c>
      <c r="K120" s="234">
        <v>0.34300000000000003</v>
      </c>
      <c r="L120" s="234">
        <v>0</v>
      </c>
      <c r="M120" s="234">
        <f t="shared" si="12"/>
        <v>0.34300000000000003</v>
      </c>
      <c r="N120" s="234">
        <v>0.02</v>
      </c>
      <c r="O120" s="235">
        <v>0.34300000000000003</v>
      </c>
      <c r="P120" s="235">
        <v>0</v>
      </c>
      <c r="Q120" s="236">
        <f t="shared" si="13"/>
        <v>0.34300000000000003</v>
      </c>
      <c r="R120" s="235">
        <v>0.02</v>
      </c>
    </row>
    <row r="121" spans="2:18" s="1" customFormat="1">
      <c r="B121" s="311" t="s">
        <v>22</v>
      </c>
      <c r="C121" s="234">
        <v>0.34300000000000003</v>
      </c>
      <c r="D121" s="234">
        <v>0</v>
      </c>
      <c r="E121" s="234">
        <f t="shared" si="10"/>
        <v>0.34300000000000003</v>
      </c>
      <c r="F121" s="234">
        <v>0.02</v>
      </c>
      <c r="G121" s="235">
        <v>0.34300000000000003</v>
      </c>
      <c r="H121" s="235">
        <v>0</v>
      </c>
      <c r="I121" s="235">
        <f t="shared" si="11"/>
        <v>0.34300000000000003</v>
      </c>
      <c r="J121" s="235">
        <v>0.02</v>
      </c>
      <c r="K121" s="234">
        <v>0.34300000000000003</v>
      </c>
      <c r="L121" s="234">
        <v>0</v>
      </c>
      <c r="M121" s="234">
        <f t="shared" si="12"/>
        <v>0.34300000000000003</v>
      </c>
      <c r="N121" s="234">
        <v>0.02</v>
      </c>
      <c r="O121" s="235">
        <v>0.34300000000000003</v>
      </c>
      <c r="P121" s="235">
        <v>0</v>
      </c>
      <c r="Q121" s="236">
        <f t="shared" si="13"/>
        <v>0.34300000000000003</v>
      </c>
      <c r="R121" s="235">
        <v>0.02</v>
      </c>
    </row>
    <row r="122" spans="2:18" s="1" customFormat="1">
      <c r="B122" s="311" t="s">
        <v>23</v>
      </c>
      <c r="C122" s="234">
        <v>0.245</v>
      </c>
      <c r="D122" s="234">
        <v>9.8000000000000004E-2</v>
      </c>
      <c r="E122" s="234">
        <f t="shared" si="10"/>
        <v>0.34299999999999997</v>
      </c>
      <c r="F122" s="234">
        <v>0.02</v>
      </c>
      <c r="G122" s="235">
        <v>0.245</v>
      </c>
      <c r="H122" s="235">
        <v>9.8000000000000004E-2</v>
      </c>
      <c r="I122" s="235">
        <f t="shared" si="11"/>
        <v>0.34299999999999997</v>
      </c>
      <c r="J122" s="235">
        <v>0.02</v>
      </c>
      <c r="K122" s="234">
        <v>0.245</v>
      </c>
      <c r="L122" s="234">
        <v>9.8000000000000004E-2</v>
      </c>
      <c r="M122" s="234">
        <f t="shared" si="12"/>
        <v>0.34299999999999997</v>
      </c>
      <c r="N122" s="234">
        <v>0.02</v>
      </c>
      <c r="O122" s="235">
        <v>0.245</v>
      </c>
      <c r="P122" s="235">
        <v>9.8000000000000004E-2</v>
      </c>
      <c r="Q122" s="236">
        <f t="shared" si="13"/>
        <v>0.34299999999999997</v>
      </c>
      <c r="R122" s="235">
        <v>0.02</v>
      </c>
    </row>
    <row r="123" spans="2:18" s="1" customFormat="1">
      <c r="B123" s="311" t="s">
        <v>24</v>
      </c>
      <c r="C123" s="234">
        <v>0.245</v>
      </c>
      <c r="D123" s="234">
        <v>9.8000000000000004E-2</v>
      </c>
      <c r="E123" s="234">
        <f t="shared" si="10"/>
        <v>0.34299999999999997</v>
      </c>
      <c r="F123" s="234">
        <v>0.02</v>
      </c>
      <c r="G123" s="235">
        <v>0.245</v>
      </c>
      <c r="H123" s="235">
        <v>9.8000000000000004E-2</v>
      </c>
      <c r="I123" s="235">
        <f t="shared" si="11"/>
        <v>0.34299999999999997</v>
      </c>
      <c r="J123" s="235">
        <v>0.02</v>
      </c>
      <c r="K123" s="234">
        <v>0.245</v>
      </c>
      <c r="L123" s="234">
        <v>9.8000000000000004E-2</v>
      </c>
      <c r="M123" s="234">
        <f t="shared" si="12"/>
        <v>0.34299999999999997</v>
      </c>
      <c r="N123" s="234">
        <v>0.02</v>
      </c>
      <c r="O123" s="235">
        <v>0.245</v>
      </c>
      <c r="P123" s="235">
        <v>9.8000000000000004E-2</v>
      </c>
      <c r="Q123" s="236">
        <f t="shared" si="13"/>
        <v>0.34299999999999997</v>
      </c>
      <c r="R123" s="235">
        <v>0.02</v>
      </c>
    </row>
    <row r="124" spans="2:18" s="1" customFormat="1">
      <c r="B124" s="311" t="s">
        <v>25</v>
      </c>
      <c r="C124" s="234">
        <v>0.34300000000000003</v>
      </c>
      <c r="D124" s="234">
        <v>0</v>
      </c>
      <c r="E124" s="234">
        <f t="shared" si="10"/>
        <v>0.34300000000000003</v>
      </c>
      <c r="F124" s="234">
        <v>0.02</v>
      </c>
      <c r="G124" s="235">
        <v>0.34300000000000003</v>
      </c>
      <c r="H124" s="235">
        <v>0</v>
      </c>
      <c r="I124" s="235">
        <f t="shared" si="11"/>
        <v>0.34300000000000003</v>
      </c>
      <c r="J124" s="235">
        <v>0.02</v>
      </c>
      <c r="K124" s="234">
        <v>0.34300000000000003</v>
      </c>
      <c r="L124" s="234">
        <v>0</v>
      </c>
      <c r="M124" s="234">
        <f t="shared" si="12"/>
        <v>0.34300000000000003</v>
      </c>
      <c r="N124" s="234">
        <v>0.02</v>
      </c>
      <c r="O124" s="235">
        <v>0.34300000000000003</v>
      </c>
      <c r="P124" s="235">
        <v>0</v>
      </c>
      <c r="Q124" s="236">
        <f t="shared" si="13"/>
        <v>0.34300000000000003</v>
      </c>
      <c r="R124" s="235">
        <v>0.02</v>
      </c>
    </row>
    <row r="125" spans="2:18" s="1" customFormat="1">
      <c r="B125" s="311" t="s">
        <v>26</v>
      </c>
      <c r="C125" s="234">
        <v>0.34300000000000003</v>
      </c>
      <c r="D125" s="234">
        <v>0</v>
      </c>
      <c r="E125" s="234">
        <f t="shared" si="10"/>
        <v>0.34300000000000003</v>
      </c>
      <c r="F125" s="234">
        <v>0.02</v>
      </c>
      <c r="G125" s="235">
        <v>0.34300000000000003</v>
      </c>
      <c r="H125" s="235">
        <v>0</v>
      </c>
      <c r="I125" s="235">
        <f t="shared" si="11"/>
        <v>0.34300000000000003</v>
      </c>
      <c r="J125" s="235">
        <v>0.02</v>
      </c>
      <c r="K125" s="234">
        <v>0.34300000000000003</v>
      </c>
      <c r="L125" s="234">
        <v>0</v>
      </c>
      <c r="M125" s="234">
        <f t="shared" si="12"/>
        <v>0.34300000000000003</v>
      </c>
      <c r="N125" s="234">
        <v>0.02</v>
      </c>
      <c r="O125" s="235">
        <v>0.34300000000000003</v>
      </c>
      <c r="P125" s="235">
        <v>0</v>
      </c>
      <c r="Q125" s="236">
        <f t="shared" si="13"/>
        <v>0.34300000000000003</v>
      </c>
      <c r="R125" s="235">
        <v>0.02</v>
      </c>
    </row>
    <row r="126" spans="2:18" s="1" customFormat="1">
      <c r="B126" s="311" t="s">
        <v>27</v>
      </c>
      <c r="C126" s="234">
        <v>0.34300000000000003</v>
      </c>
      <c r="D126" s="234">
        <v>0</v>
      </c>
      <c r="E126" s="234">
        <f t="shared" si="10"/>
        <v>0.34300000000000003</v>
      </c>
      <c r="F126" s="234">
        <v>0.02</v>
      </c>
      <c r="G126" s="235">
        <v>0.34300000000000003</v>
      </c>
      <c r="H126" s="235">
        <v>0</v>
      </c>
      <c r="I126" s="235">
        <f t="shared" si="11"/>
        <v>0.34300000000000003</v>
      </c>
      <c r="J126" s="235">
        <v>0.02</v>
      </c>
      <c r="K126" s="234">
        <v>0.34300000000000003</v>
      </c>
      <c r="L126" s="234">
        <v>0</v>
      </c>
      <c r="M126" s="234">
        <f t="shared" si="12"/>
        <v>0.34300000000000003</v>
      </c>
      <c r="N126" s="234">
        <v>0.02</v>
      </c>
      <c r="O126" s="235">
        <v>0.34300000000000003</v>
      </c>
      <c r="P126" s="235">
        <v>0</v>
      </c>
      <c r="Q126" s="236">
        <f t="shared" si="13"/>
        <v>0.34300000000000003</v>
      </c>
      <c r="R126" s="235">
        <v>0.02</v>
      </c>
    </row>
    <row r="127" spans="2:18" s="1" customFormat="1">
      <c r="B127" s="311" t="s">
        <v>28</v>
      </c>
      <c r="C127" s="234">
        <v>0.245</v>
      </c>
      <c r="D127" s="234">
        <v>9.8000000000000004E-2</v>
      </c>
      <c r="E127" s="234">
        <f t="shared" si="10"/>
        <v>0.34299999999999997</v>
      </c>
      <c r="F127" s="234">
        <v>0.02</v>
      </c>
      <c r="G127" s="235">
        <v>0.245</v>
      </c>
      <c r="H127" s="235">
        <v>9.8000000000000004E-2</v>
      </c>
      <c r="I127" s="235">
        <f t="shared" si="11"/>
        <v>0.34299999999999997</v>
      </c>
      <c r="J127" s="235">
        <v>0.02</v>
      </c>
      <c r="K127" s="234">
        <v>0.245</v>
      </c>
      <c r="L127" s="234">
        <v>9.8000000000000004E-2</v>
      </c>
      <c r="M127" s="234">
        <f t="shared" si="12"/>
        <v>0.34299999999999997</v>
      </c>
      <c r="N127" s="234">
        <v>0.02</v>
      </c>
      <c r="O127" s="235">
        <v>0.245</v>
      </c>
      <c r="P127" s="235">
        <v>9.8000000000000004E-2</v>
      </c>
      <c r="Q127" s="236">
        <f t="shared" si="13"/>
        <v>0.34299999999999997</v>
      </c>
      <c r="R127" s="235">
        <v>0.02</v>
      </c>
    </row>
    <row r="128" spans="2:18" s="1" customFormat="1">
      <c r="B128" s="311" t="s">
        <v>29</v>
      </c>
      <c r="C128" s="234">
        <v>0.245</v>
      </c>
      <c r="D128" s="234">
        <v>9.8000000000000004E-2</v>
      </c>
      <c r="E128" s="234">
        <f t="shared" si="10"/>
        <v>0.34299999999999997</v>
      </c>
      <c r="F128" s="234">
        <v>0.02</v>
      </c>
      <c r="G128" s="235">
        <v>0.245</v>
      </c>
      <c r="H128" s="235">
        <v>9.8000000000000004E-2</v>
      </c>
      <c r="I128" s="235">
        <f t="shared" si="11"/>
        <v>0.34299999999999997</v>
      </c>
      <c r="J128" s="235">
        <v>0.02</v>
      </c>
      <c r="K128" s="234">
        <v>0.245</v>
      </c>
      <c r="L128" s="234">
        <v>9.8000000000000004E-2</v>
      </c>
      <c r="M128" s="234">
        <f t="shared" si="12"/>
        <v>0.34299999999999997</v>
      </c>
      <c r="N128" s="234">
        <v>0.02</v>
      </c>
      <c r="O128" s="235">
        <v>0.245</v>
      </c>
      <c r="P128" s="235">
        <v>9.8000000000000004E-2</v>
      </c>
      <c r="Q128" s="236">
        <f t="shared" si="13"/>
        <v>0.34299999999999997</v>
      </c>
      <c r="R128" s="235">
        <v>0.02</v>
      </c>
    </row>
    <row r="129" spans="2:18" s="1" customFormat="1">
      <c r="B129" s="311" t="s">
        <v>30</v>
      </c>
      <c r="C129" s="234">
        <v>0.245</v>
      </c>
      <c r="D129" s="234">
        <v>9.8000000000000004E-2</v>
      </c>
      <c r="E129" s="234">
        <f t="shared" si="10"/>
        <v>0.34299999999999997</v>
      </c>
      <c r="F129" s="234">
        <v>0.02</v>
      </c>
      <c r="G129" s="235">
        <v>0.245</v>
      </c>
      <c r="H129" s="235">
        <v>9.8000000000000004E-2</v>
      </c>
      <c r="I129" s="235">
        <f t="shared" si="11"/>
        <v>0.34299999999999997</v>
      </c>
      <c r="J129" s="235">
        <v>0.02</v>
      </c>
      <c r="K129" s="234">
        <v>0.245</v>
      </c>
      <c r="L129" s="234">
        <v>9.8000000000000004E-2</v>
      </c>
      <c r="M129" s="234">
        <f t="shared" si="12"/>
        <v>0.34299999999999997</v>
      </c>
      <c r="N129" s="234">
        <v>0.02</v>
      </c>
      <c r="O129" s="235">
        <v>0.245</v>
      </c>
      <c r="P129" s="235">
        <v>9.8000000000000004E-2</v>
      </c>
      <c r="Q129" s="236">
        <f t="shared" si="13"/>
        <v>0.34299999999999997</v>
      </c>
      <c r="R129" s="235">
        <v>0.02</v>
      </c>
    </row>
    <row r="130" spans="2:18" s="1" customFormat="1">
      <c r="B130" s="6"/>
      <c r="C130" s="6"/>
      <c r="D130" s="6"/>
      <c r="E130" s="6"/>
      <c r="F130" s="6"/>
      <c r="G130" s="6"/>
      <c r="H130" s="6"/>
      <c r="I130" s="6"/>
      <c r="J130" s="6"/>
      <c r="K130" s="6"/>
      <c r="L130" s="6"/>
      <c r="M130" s="6"/>
      <c r="N130" s="6"/>
      <c r="O130" s="6"/>
      <c r="P130" s="6"/>
      <c r="Q130" s="6"/>
      <c r="R130" s="6"/>
    </row>
    <row r="131" spans="2:18" s="1" customFormat="1">
      <c r="B131" s="298" t="s">
        <v>315</v>
      </c>
      <c r="C131" s="6"/>
      <c r="D131" s="6"/>
      <c r="E131" s="6"/>
      <c r="F131" s="6"/>
      <c r="G131" s="6"/>
      <c r="H131" s="6"/>
      <c r="I131" s="6"/>
      <c r="J131" s="7"/>
      <c r="K131" s="19"/>
      <c r="L131" s="7"/>
      <c r="M131" s="6"/>
      <c r="N131" s="6"/>
      <c r="O131" s="6"/>
      <c r="P131" s="6"/>
      <c r="Q131" s="6"/>
      <c r="R131" s="6"/>
    </row>
    <row r="132" spans="2:18" s="1" customFormat="1">
      <c r="B132" s="299" t="s">
        <v>31</v>
      </c>
      <c r="C132" s="300" t="s">
        <v>40</v>
      </c>
      <c r="D132" s="301"/>
      <c r="E132" s="301"/>
      <c r="F132" s="302"/>
      <c r="G132" s="303" t="s">
        <v>40</v>
      </c>
      <c r="H132" s="304"/>
      <c r="I132" s="304"/>
      <c r="J132" s="305"/>
      <c r="K132" s="300" t="s">
        <v>40</v>
      </c>
      <c r="L132" s="301"/>
      <c r="M132" s="301"/>
      <c r="N132" s="302"/>
      <c r="O132" s="303" t="s">
        <v>40</v>
      </c>
      <c r="P132" s="304"/>
      <c r="Q132" s="320"/>
      <c r="R132" s="306"/>
    </row>
    <row r="133" spans="2:18" s="1" customFormat="1">
      <c r="B133" s="299"/>
      <c r="C133" s="307" t="s">
        <v>134</v>
      </c>
      <c r="D133" s="308"/>
      <c r="E133" s="308"/>
      <c r="F133" s="309"/>
      <c r="G133" s="310" t="s">
        <v>151</v>
      </c>
      <c r="H133" s="311"/>
      <c r="I133" s="311"/>
      <c r="J133" s="312"/>
      <c r="K133" s="307" t="s">
        <v>137</v>
      </c>
      <c r="L133" s="308"/>
      <c r="M133" s="308"/>
      <c r="N133" s="309"/>
      <c r="O133" s="310" t="s">
        <v>152</v>
      </c>
      <c r="P133" s="311"/>
      <c r="Q133" s="321"/>
      <c r="R133" s="313"/>
    </row>
    <row r="134" spans="2:18" s="1" customFormat="1" ht="24.75">
      <c r="B134" s="314"/>
      <c r="C134" s="315" t="s">
        <v>96</v>
      </c>
      <c r="D134" s="316" t="s">
        <v>169</v>
      </c>
      <c r="E134" s="316" t="s">
        <v>168</v>
      </c>
      <c r="F134" s="316" t="s">
        <v>314</v>
      </c>
      <c r="G134" s="317" t="s">
        <v>96</v>
      </c>
      <c r="H134" s="318" t="s">
        <v>169</v>
      </c>
      <c r="I134" s="319" t="s">
        <v>168</v>
      </c>
      <c r="J134" s="319" t="s">
        <v>314</v>
      </c>
      <c r="K134" s="315" t="s">
        <v>96</v>
      </c>
      <c r="L134" s="316" t="s">
        <v>169</v>
      </c>
      <c r="M134" s="316" t="s">
        <v>168</v>
      </c>
      <c r="N134" s="316" t="s">
        <v>314</v>
      </c>
      <c r="O134" s="317" t="s">
        <v>96</v>
      </c>
      <c r="P134" s="318" t="s">
        <v>169</v>
      </c>
      <c r="Q134" s="319" t="s">
        <v>168</v>
      </c>
      <c r="R134" s="319" t="s">
        <v>314</v>
      </c>
    </row>
    <row r="135" spans="2:18" s="1" customFormat="1">
      <c r="B135" s="304" t="s">
        <v>61</v>
      </c>
      <c r="C135" s="234" t="s">
        <v>38</v>
      </c>
      <c r="D135" s="234" t="s">
        <v>38</v>
      </c>
      <c r="E135" s="234" t="s">
        <v>38</v>
      </c>
      <c r="F135" s="234" t="s">
        <v>38</v>
      </c>
      <c r="G135" s="235" t="s">
        <v>38</v>
      </c>
      <c r="H135" s="235" t="s">
        <v>38</v>
      </c>
      <c r="I135" s="236" t="s">
        <v>38</v>
      </c>
      <c r="J135" s="236" t="s">
        <v>38</v>
      </c>
      <c r="K135" s="234" t="s">
        <v>38</v>
      </c>
      <c r="L135" s="234" t="s">
        <v>38</v>
      </c>
      <c r="M135" s="234" t="s">
        <v>38</v>
      </c>
      <c r="N135" s="234" t="s">
        <v>38</v>
      </c>
      <c r="O135" s="235" t="s">
        <v>38</v>
      </c>
      <c r="P135" s="235" t="s">
        <v>38</v>
      </c>
      <c r="Q135" s="236" t="s">
        <v>38</v>
      </c>
      <c r="R135" s="236" t="s">
        <v>38</v>
      </c>
    </row>
    <row r="136" spans="2:18" s="1" customFormat="1">
      <c r="B136" s="311" t="s">
        <v>15</v>
      </c>
      <c r="C136" s="234">
        <v>0.35</v>
      </c>
      <c r="D136" s="234">
        <v>0</v>
      </c>
      <c r="E136" s="234">
        <f t="shared" ref="E136:E155" si="14">+C136+D136</f>
        <v>0.35</v>
      </c>
      <c r="F136" s="234">
        <v>0</v>
      </c>
      <c r="G136" s="235">
        <v>0.35</v>
      </c>
      <c r="H136" s="235">
        <v>0</v>
      </c>
      <c r="I136" s="236">
        <f>+G136+H136</f>
        <v>0.35</v>
      </c>
      <c r="J136" s="236">
        <v>0</v>
      </c>
      <c r="K136" s="234">
        <v>0.35</v>
      </c>
      <c r="L136" s="234">
        <v>0</v>
      </c>
      <c r="M136" s="234">
        <f>+K136+L136</f>
        <v>0.35</v>
      </c>
      <c r="N136" s="234">
        <v>0</v>
      </c>
      <c r="O136" s="235">
        <v>0.35</v>
      </c>
      <c r="P136" s="235">
        <v>0</v>
      </c>
      <c r="Q136" s="236">
        <f>+O136+P136</f>
        <v>0.35</v>
      </c>
      <c r="R136" s="236">
        <v>0</v>
      </c>
    </row>
    <row r="137" spans="2:18" s="1" customFormat="1">
      <c r="B137" s="311" t="s">
        <v>101</v>
      </c>
      <c r="C137" s="234">
        <v>0.35</v>
      </c>
      <c r="D137" s="234">
        <v>0</v>
      </c>
      <c r="E137" s="234">
        <f t="shared" si="14"/>
        <v>0.35</v>
      </c>
      <c r="F137" s="234">
        <v>0</v>
      </c>
      <c r="G137" s="235">
        <v>0.35</v>
      </c>
      <c r="H137" s="235">
        <v>0</v>
      </c>
      <c r="I137" s="236">
        <f t="shared" ref="I137:I155" si="15">+G137+H137</f>
        <v>0.35</v>
      </c>
      <c r="J137" s="236">
        <v>0</v>
      </c>
      <c r="K137" s="234">
        <v>0.35</v>
      </c>
      <c r="L137" s="234">
        <v>0</v>
      </c>
      <c r="M137" s="234">
        <f t="shared" ref="M137:M155" si="16">+K137+L137</f>
        <v>0.35</v>
      </c>
      <c r="N137" s="234">
        <v>0</v>
      </c>
      <c r="O137" s="235">
        <v>0.35</v>
      </c>
      <c r="P137" s="235">
        <v>0</v>
      </c>
      <c r="Q137" s="236">
        <f t="shared" ref="Q137:Q155" si="17">+O137+P137</f>
        <v>0.35</v>
      </c>
      <c r="R137" s="236">
        <v>0</v>
      </c>
    </row>
    <row r="138" spans="2:18" s="1" customFormat="1">
      <c r="B138" s="311" t="s">
        <v>14</v>
      </c>
      <c r="C138" s="234">
        <v>0.35</v>
      </c>
      <c r="D138" s="234">
        <v>0</v>
      </c>
      <c r="E138" s="234">
        <f t="shared" si="14"/>
        <v>0.35</v>
      </c>
      <c r="F138" s="234">
        <v>0</v>
      </c>
      <c r="G138" s="235">
        <v>0.35</v>
      </c>
      <c r="H138" s="235">
        <v>0</v>
      </c>
      <c r="I138" s="236">
        <f t="shared" si="15"/>
        <v>0.35</v>
      </c>
      <c r="J138" s="236">
        <v>0</v>
      </c>
      <c r="K138" s="234">
        <v>0.35</v>
      </c>
      <c r="L138" s="234">
        <v>0</v>
      </c>
      <c r="M138" s="234">
        <f t="shared" si="16"/>
        <v>0.35</v>
      </c>
      <c r="N138" s="234">
        <v>0</v>
      </c>
      <c r="O138" s="235">
        <v>0.35</v>
      </c>
      <c r="P138" s="235">
        <v>0</v>
      </c>
      <c r="Q138" s="236">
        <f t="shared" si="17"/>
        <v>0.35</v>
      </c>
      <c r="R138" s="236">
        <v>0</v>
      </c>
    </row>
    <row r="139" spans="2:18" s="1" customFormat="1">
      <c r="B139" s="311" t="s">
        <v>102</v>
      </c>
      <c r="C139" s="234">
        <v>0.35</v>
      </c>
      <c r="D139" s="234">
        <v>0</v>
      </c>
      <c r="E139" s="234">
        <f t="shared" si="14"/>
        <v>0.35</v>
      </c>
      <c r="F139" s="234">
        <v>0</v>
      </c>
      <c r="G139" s="235">
        <v>0.35</v>
      </c>
      <c r="H139" s="235">
        <v>0</v>
      </c>
      <c r="I139" s="236">
        <f t="shared" si="15"/>
        <v>0.35</v>
      </c>
      <c r="J139" s="236">
        <v>0</v>
      </c>
      <c r="K139" s="234">
        <v>0.35</v>
      </c>
      <c r="L139" s="234">
        <v>0</v>
      </c>
      <c r="M139" s="234">
        <f t="shared" si="16"/>
        <v>0.35</v>
      </c>
      <c r="N139" s="234">
        <v>0</v>
      </c>
      <c r="O139" s="235">
        <v>0.35</v>
      </c>
      <c r="P139" s="235">
        <v>0</v>
      </c>
      <c r="Q139" s="236">
        <f t="shared" si="17"/>
        <v>0.35</v>
      </c>
      <c r="R139" s="236">
        <v>0</v>
      </c>
    </row>
    <row r="140" spans="2:18" s="1" customFormat="1">
      <c r="B140" s="311" t="s">
        <v>16</v>
      </c>
      <c r="C140" s="234">
        <v>0.35</v>
      </c>
      <c r="D140" s="234">
        <v>0</v>
      </c>
      <c r="E140" s="234">
        <f t="shared" si="14"/>
        <v>0.35</v>
      </c>
      <c r="F140" s="234">
        <v>0</v>
      </c>
      <c r="G140" s="235">
        <v>0.35</v>
      </c>
      <c r="H140" s="235">
        <v>0</v>
      </c>
      <c r="I140" s="236">
        <f t="shared" si="15"/>
        <v>0.35</v>
      </c>
      <c r="J140" s="236">
        <v>0</v>
      </c>
      <c r="K140" s="234">
        <v>0.35</v>
      </c>
      <c r="L140" s="234">
        <v>0</v>
      </c>
      <c r="M140" s="234">
        <f t="shared" si="16"/>
        <v>0.35</v>
      </c>
      <c r="N140" s="234">
        <v>0</v>
      </c>
      <c r="O140" s="235">
        <v>0.35</v>
      </c>
      <c r="P140" s="235">
        <v>0</v>
      </c>
      <c r="Q140" s="236">
        <f t="shared" si="17"/>
        <v>0.35</v>
      </c>
      <c r="R140" s="236">
        <v>0</v>
      </c>
    </row>
    <row r="141" spans="2:18" s="1" customFormat="1">
      <c r="B141" s="311" t="s">
        <v>17</v>
      </c>
      <c r="C141" s="234">
        <v>0.35</v>
      </c>
      <c r="D141" s="234">
        <v>0</v>
      </c>
      <c r="E141" s="234">
        <f t="shared" si="14"/>
        <v>0.35</v>
      </c>
      <c r="F141" s="234">
        <v>0</v>
      </c>
      <c r="G141" s="235">
        <v>0.35</v>
      </c>
      <c r="H141" s="235">
        <v>0</v>
      </c>
      <c r="I141" s="236">
        <f t="shared" si="15"/>
        <v>0.35</v>
      </c>
      <c r="J141" s="236">
        <v>0</v>
      </c>
      <c r="K141" s="234">
        <v>0.35</v>
      </c>
      <c r="L141" s="234">
        <v>0</v>
      </c>
      <c r="M141" s="234">
        <f t="shared" si="16"/>
        <v>0.35</v>
      </c>
      <c r="N141" s="234">
        <v>0</v>
      </c>
      <c r="O141" s="235">
        <v>0.35</v>
      </c>
      <c r="P141" s="235">
        <v>0</v>
      </c>
      <c r="Q141" s="236">
        <f t="shared" si="17"/>
        <v>0.35</v>
      </c>
      <c r="R141" s="236">
        <v>0</v>
      </c>
    </row>
    <row r="142" spans="2:18" s="1" customFormat="1">
      <c r="B142" s="311" t="s">
        <v>18</v>
      </c>
      <c r="C142" s="234">
        <v>0.35</v>
      </c>
      <c r="D142" s="234">
        <v>0</v>
      </c>
      <c r="E142" s="234">
        <f t="shared" si="14"/>
        <v>0.35</v>
      </c>
      <c r="F142" s="234">
        <v>0</v>
      </c>
      <c r="G142" s="235">
        <v>0.35</v>
      </c>
      <c r="H142" s="235">
        <v>0</v>
      </c>
      <c r="I142" s="236">
        <f t="shared" si="15"/>
        <v>0.35</v>
      </c>
      <c r="J142" s="236">
        <v>0</v>
      </c>
      <c r="K142" s="234">
        <v>0.35</v>
      </c>
      <c r="L142" s="234">
        <v>0</v>
      </c>
      <c r="M142" s="234">
        <f t="shared" si="16"/>
        <v>0.35</v>
      </c>
      <c r="N142" s="234">
        <v>0</v>
      </c>
      <c r="O142" s="235">
        <v>0.35</v>
      </c>
      <c r="P142" s="235">
        <v>0</v>
      </c>
      <c r="Q142" s="236">
        <f t="shared" si="17"/>
        <v>0.35</v>
      </c>
      <c r="R142" s="236">
        <v>0</v>
      </c>
    </row>
    <row r="143" spans="2:18" s="1" customFormat="1">
      <c r="B143" s="311" t="s">
        <v>19</v>
      </c>
      <c r="C143" s="234">
        <v>0.35</v>
      </c>
      <c r="D143" s="234">
        <v>0</v>
      </c>
      <c r="E143" s="234">
        <f t="shared" si="14"/>
        <v>0.35</v>
      </c>
      <c r="F143" s="234">
        <v>0</v>
      </c>
      <c r="G143" s="235">
        <v>0.35</v>
      </c>
      <c r="H143" s="235">
        <v>0</v>
      </c>
      <c r="I143" s="236">
        <f t="shared" si="15"/>
        <v>0.35</v>
      </c>
      <c r="J143" s="236">
        <v>0</v>
      </c>
      <c r="K143" s="234">
        <v>0.35</v>
      </c>
      <c r="L143" s="234">
        <v>0</v>
      </c>
      <c r="M143" s="234">
        <f t="shared" si="16"/>
        <v>0.35</v>
      </c>
      <c r="N143" s="234">
        <v>0</v>
      </c>
      <c r="O143" s="235">
        <v>0.35</v>
      </c>
      <c r="P143" s="235">
        <v>0</v>
      </c>
      <c r="Q143" s="236">
        <f t="shared" si="17"/>
        <v>0.35</v>
      </c>
      <c r="R143" s="236">
        <v>0</v>
      </c>
    </row>
    <row r="144" spans="2:18" s="1" customFormat="1">
      <c r="B144" s="311" t="s">
        <v>20</v>
      </c>
      <c r="C144" s="234">
        <v>0.35</v>
      </c>
      <c r="D144" s="234">
        <v>0</v>
      </c>
      <c r="E144" s="234">
        <f t="shared" si="14"/>
        <v>0.35</v>
      </c>
      <c r="F144" s="234">
        <v>0</v>
      </c>
      <c r="G144" s="235">
        <v>0.35</v>
      </c>
      <c r="H144" s="235">
        <v>0</v>
      </c>
      <c r="I144" s="236">
        <f t="shared" si="15"/>
        <v>0.35</v>
      </c>
      <c r="J144" s="236">
        <v>0</v>
      </c>
      <c r="K144" s="234">
        <v>0.35</v>
      </c>
      <c r="L144" s="234">
        <v>0</v>
      </c>
      <c r="M144" s="234">
        <f t="shared" si="16"/>
        <v>0.35</v>
      </c>
      <c r="N144" s="234">
        <v>0</v>
      </c>
      <c r="O144" s="235">
        <v>0.35</v>
      </c>
      <c r="P144" s="235">
        <v>0</v>
      </c>
      <c r="Q144" s="236">
        <f t="shared" si="17"/>
        <v>0.35</v>
      </c>
      <c r="R144" s="236">
        <v>0</v>
      </c>
    </row>
    <row r="145" spans="2:18" s="1" customFormat="1">
      <c r="B145" s="311" t="s">
        <v>21</v>
      </c>
      <c r="C145" s="234">
        <v>0.25</v>
      </c>
      <c r="D145" s="234">
        <v>0.1</v>
      </c>
      <c r="E145" s="234">
        <f t="shared" si="14"/>
        <v>0.35</v>
      </c>
      <c r="F145" s="234">
        <v>0</v>
      </c>
      <c r="G145" s="236">
        <v>0.25</v>
      </c>
      <c r="H145" s="235">
        <v>0.1</v>
      </c>
      <c r="I145" s="236">
        <f t="shared" si="15"/>
        <v>0.35</v>
      </c>
      <c r="J145" s="236">
        <v>0</v>
      </c>
      <c r="K145" s="234">
        <v>0.25</v>
      </c>
      <c r="L145" s="234">
        <v>0.1</v>
      </c>
      <c r="M145" s="234">
        <f t="shared" si="16"/>
        <v>0.35</v>
      </c>
      <c r="N145" s="234">
        <v>0</v>
      </c>
      <c r="O145" s="236">
        <v>0.25</v>
      </c>
      <c r="P145" s="235">
        <v>0.1</v>
      </c>
      <c r="Q145" s="236">
        <f t="shared" si="17"/>
        <v>0.35</v>
      </c>
      <c r="R145" s="236">
        <v>0</v>
      </c>
    </row>
    <row r="146" spans="2:18" s="1" customFormat="1">
      <c r="B146" s="311" t="s">
        <v>53</v>
      </c>
      <c r="C146" s="234">
        <v>0.35</v>
      </c>
      <c r="D146" s="234">
        <v>0</v>
      </c>
      <c r="E146" s="234">
        <f t="shared" si="14"/>
        <v>0.35</v>
      </c>
      <c r="F146" s="234">
        <v>0</v>
      </c>
      <c r="G146" s="235">
        <v>0.35</v>
      </c>
      <c r="H146" s="235">
        <v>0</v>
      </c>
      <c r="I146" s="236">
        <f t="shared" si="15"/>
        <v>0.35</v>
      </c>
      <c r="J146" s="236">
        <v>0</v>
      </c>
      <c r="K146" s="234">
        <v>0.35</v>
      </c>
      <c r="L146" s="234">
        <v>0</v>
      </c>
      <c r="M146" s="234">
        <f t="shared" si="16"/>
        <v>0.35</v>
      </c>
      <c r="N146" s="234">
        <v>0</v>
      </c>
      <c r="O146" s="235">
        <v>0.35</v>
      </c>
      <c r="P146" s="235">
        <v>0</v>
      </c>
      <c r="Q146" s="236">
        <f t="shared" si="17"/>
        <v>0.35</v>
      </c>
      <c r="R146" s="236">
        <v>0</v>
      </c>
    </row>
    <row r="147" spans="2:18" s="1" customFormat="1">
      <c r="B147" s="311" t="s">
        <v>22</v>
      </c>
      <c r="C147" s="234">
        <v>0.35</v>
      </c>
      <c r="D147" s="234">
        <v>0</v>
      </c>
      <c r="E147" s="234">
        <f t="shared" si="14"/>
        <v>0.35</v>
      </c>
      <c r="F147" s="234">
        <v>0</v>
      </c>
      <c r="G147" s="235">
        <v>0.35</v>
      </c>
      <c r="H147" s="235">
        <v>0</v>
      </c>
      <c r="I147" s="236">
        <f t="shared" si="15"/>
        <v>0.35</v>
      </c>
      <c r="J147" s="236">
        <v>0</v>
      </c>
      <c r="K147" s="234">
        <v>0.35</v>
      </c>
      <c r="L147" s="234">
        <v>0</v>
      </c>
      <c r="M147" s="234">
        <f t="shared" si="16"/>
        <v>0.35</v>
      </c>
      <c r="N147" s="234">
        <v>0</v>
      </c>
      <c r="O147" s="235">
        <v>0.35</v>
      </c>
      <c r="P147" s="235">
        <v>0</v>
      </c>
      <c r="Q147" s="236">
        <f t="shared" si="17"/>
        <v>0.35</v>
      </c>
      <c r="R147" s="236">
        <v>0</v>
      </c>
    </row>
    <row r="148" spans="2:18" s="1" customFormat="1">
      <c r="B148" s="311" t="s">
        <v>23</v>
      </c>
      <c r="C148" s="234">
        <v>0.25</v>
      </c>
      <c r="D148" s="234">
        <v>0.1</v>
      </c>
      <c r="E148" s="234">
        <f t="shared" si="14"/>
        <v>0.35</v>
      </c>
      <c r="F148" s="234">
        <v>0</v>
      </c>
      <c r="G148" s="235">
        <v>0.25</v>
      </c>
      <c r="H148" s="235">
        <v>0.1</v>
      </c>
      <c r="I148" s="236">
        <f t="shared" si="15"/>
        <v>0.35</v>
      </c>
      <c r="J148" s="236">
        <v>0</v>
      </c>
      <c r="K148" s="234">
        <v>0.25</v>
      </c>
      <c r="L148" s="234">
        <v>0.1</v>
      </c>
      <c r="M148" s="234">
        <f t="shared" si="16"/>
        <v>0.35</v>
      </c>
      <c r="N148" s="234">
        <v>0</v>
      </c>
      <c r="O148" s="235">
        <v>0.25</v>
      </c>
      <c r="P148" s="235">
        <v>0.1</v>
      </c>
      <c r="Q148" s="236">
        <f t="shared" si="17"/>
        <v>0.35</v>
      </c>
      <c r="R148" s="236">
        <v>0</v>
      </c>
    </row>
    <row r="149" spans="2:18" s="1" customFormat="1">
      <c r="B149" s="311" t="s">
        <v>24</v>
      </c>
      <c r="C149" s="234">
        <v>0.25</v>
      </c>
      <c r="D149" s="234">
        <v>0.1</v>
      </c>
      <c r="E149" s="234">
        <f t="shared" si="14"/>
        <v>0.35</v>
      </c>
      <c r="F149" s="234">
        <v>0</v>
      </c>
      <c r="G149" s="235">
        <v>0.25</v>
      </c>
      <c r="H149" s="235">
        <v>0.1</v>
      </c>
      <c r="I149" s="236">
        <f t="shared" si="15"/>
        <v>0.35</v>
      </c>
      <c r="J149" s="236">
        <v>0</v>
      </c>
      <c r="K149" s="234">
        <v>0.25</v>
      </c>
      <c r="L149" s="234">
        <v>0.1</v>
      </c>
      <c r="M149" s="234">
        <f t="shared" si="16"/>
        <v>0.35</v>
      </c>
      <c r="N149" s="234">
        <v>0</v>
      </c>
      <c r="O149" s="235">
        <v>0.25</v>
      </c>
      <c r="P149" s="235">
        <v>0.1</v>
      </c>
      <c r="Q149" s="236">
        <f t="shared" si="17"/>
        <v>0.35</v>
      </c>
      <c r="R149" s="236">
        <v>0</v>
      </c>
    </row>
    <row r="150" spans="2:18" s="1" customFormat="1">
      <c r="B150" s="311" t="s">
        <v>25</v>
      </c>
      <c r="C150" s="234">
        <v>0.35</v>
      </c>
      <c r="D150" s="234">
        <v>0</v>
      </c>
      <c r="E150" s="234">
        <f t="shared" si="14"/>
        <v>0.35</v>
      </c>
      <c r="F150" s="234">
        <v>0</v>
      </c>
      <c r="G150" s="235">
        <v>0.35</v>
      </c>
      <c r="H150" s="235">
        <v>0</v>
      </c>
      <c r="I150" s="236">
        <f t="shared" si="15"/>
        <v>0.35</v>
      </c>
      <c r="J150" s="236">
        <v>0</v>
      </c>
      <c r="K150" s="234">
        <v>0.35</v>
      </c>
      <c r="L150" s="234">
        <v>0</v>
      </c>
      <c r="M150" s="234">
        <f t="shared" si="16"/>
        <v>0.35</v>
      </c>
      <c r="N150" s="234">
        <v>0</v>
      </c>
      <c r="O150" s="235">
        <v>0.35</v>
      </c>
      <c r="P150" s="235">
        <v>0</v>
      </c>
      <c r="Q150" s="236">
        <f t="shared" si="17"/>
        <v>0.35</v>
      </c>
      <c r="R150" s="236">
        <v>0</v>
      </c>
    </row>
    <row r="151" spans="2:18" s="1" customFormat="1">
      <c r="B151" s="311" t="s">
        <v>26</v>
      </c>
      <c r="C151" s="234">
        <v>0.35</v>
      </c>
      <c r="D151" s="234">
        <v>0</v>
      </c>
      <c r="E151" s="234">
        <f t="shared" si="14"/>
        <v>0.35</v>
      </c>
      <c r="F151" s="234">
        <v>0</v>
      </c>
      <c r="G151" s="235">
        <v>0.35</v>
      </c>
      <c r="H151" s="235">
        <v>0</v>
      </c>
      <c r="I151" s="236">
        <f t="shared" si="15"/>
        <v>0.35</v>
      </c>
      <c r="J151" s="236">
        <v>0</v>
      </c>
      <c r="K151" s="234">
        <v>0.35</v>
      </c>
      <c r="L151" s="234">
        <v>0</v>
      </c>
      <c r="M151" s="234">
        <f t="shared" si="16"/>
        <v>0.35</v>
      </c>
      <c r="N151" s="234">
        <v>0</v>
      </c>
      <c r="O151" s="235">
        <v>0.35</v>
      </c>
      <c r="P151" s="235">
        <v>0</v>
      </c>
      <c r="Q151" s="236">
        <f t="shared" si="17"/>
        <v>0.35</v>
      </c>
      <c r="R151" s="236">
        <v>0</v>
      </c>
    </row>
    <row r="152" spans="2:18" s="1" customFormat="1">
      <c r="B152" s="311" t="s">
        <v>27</v>
      </c>
      <c r="C152" s="234">
        <v>0.35</v>
      </c>
      <c r="D152" s="234">
        <v>0</v>
      </c>
      <c r="E152" s="234">
        <f t="shared" si="14"/>
        <v>0.35</v>
      </c>
      <c r="F152" s="234">
        <v>0</v>
      </c>
      <c r="G152" s="235">
        <v>0.35</v>
      </c>
      <c r="H152" s="235">
        <v>0</v>
      </c>
      <c r="I152" s="236">
        <f t="shared" si="15"/>
        <v>0.35</v>
      </c>
      <c r="J152" s="236">
        <v>0</v>
      </c>
      <c r="K152" s="234">
        <v>0.35</v>
      </c>
      <c r="L152" s="234">
        <v>0</v>
      </c>
      <c r="M152" s="234">
        <f t="shared" si="16"/>
        <v>0.35</v>
      </c>
      <c r="N152" s="234">
        <v>0</v>
      </c>
      <c r="O152" s="235">
        <v>0.35</v>
      </c>
      <c r="P152" s="235">
        <v>0</v>
      </c>
      <c r="Q152" s="236">
        <f t="shared" si="17"/>
        <v>0.35</v>
      </c>
      <c r="R152" s="236">
        <v>0</v>
      </c>
    </row>
    <row r="153" spans="2:18" s="1" customFormat="1">
      <c r="B153" s="311" t="s">
        <v>28</v>
      </c>
      <c r="C153" s="234">
        <v>0.25</v>
      </c>
      <c r="D153" s="234">
        <v>0.1</v>
      </c>
      <c r="E153" s="234">
        <f t="shared" si="14"/>
        <v>0.35</v>
      </c>
      <c r="F153" s="234">
        <v>0</v>
      </c>
      <c r="G153" s="235">
        <v>0.25</v>
      </c>
      <c r="H153" s="235">
        <v>0.1</v>
      </c>
      <c r="I153" s="236">
        <f t="shared" si="15"/>
        <v>0.35</v>
      </c>
      <c r="J153" s="236">
        <v>0</v>
      </c>
      <c r="K153" s="234">
        <v>0.25</v>
      </c>
      <c r="L153" s="234">
        <v>0.1</v>
      </c>
      <c r="M153" s="234">
        <f t="shared" si="16"/>
        <v>0.35</v>
      </c>
      <c r="N153" s="234">
        <v>0</v>
      </c>
      <c r="O153" s="235">
        <v>0.25</v>
      </c>
      <c r="P153" s="235">
        <v>0.1</v>
      </c>
      <c r="Q153" s="236">
        <f t="shared" si="17"/>
        <v>0.35</v>
      </c>
      <c r="R153" s="236">
        <v>0</v>
      </c>
    </row>
    <row r="154" spans="2:18" s="1" customFormat="1">
      <c r="B154" s="311" t="s">
        <v>29</v>
      </c>
      <c r="C154" s="234">
        <v>0.25</v>
      </c>
      <c r="D154" s="234">
        <v>0.1</v>
      </c>
      <c r="E154" s="234">
        <f t="shared" si="14"/>
        <v>0.35</v>
      </c>
      <c r="F154" s="234">
        <v>0</v>
      </c>
      <c r="G154" s="235">
        <v>0.25</v>
      </c>
      <c r="H154" s="235">
        <v>0.1</v>
      </c>
      <c r="I154" s="236">
        <f t="shared" si="15"/>
        <v>0.35</v>
      </c>
      <c r="J154" s="236">
        <v>0</v>
      </c>
      <c r="K154" s="234">
        <v>0.25</v>
      </c>
      <c r="L154" s="234">
        <v>0.1</v>
      </c>
      <c r="M154" s="234">
        <f t="shared" si="16"/>
        <v>0.35</v>
      </c>
      <c r="N154" s="234">
        <v>0</v>
      </c>
      <c r="O154" s="235">
        <v>0.25</v>
      </c>
      <c r="P154" s="235">
        <v>0.1</v>
      </c>
      <c r="Q154" s="236">
        <f t="shared" si="17"/>
        <v>0.35</v>
      </c>
      <c r="R154" s="236">
        <v>0</v>
      </c>
    </row>
    <row r="155" spans="2:18" s="1" customFormat="1">
      <c r="B155" s="311" t="s">
        <v>30</v>
      </c>
      <c r="C155" s="234">
        <v>0.25</v>
      </c>
      <c r="D155" s="234">
        <v>0.1</v>
      </c>
      <c r="E155" s="234">
        <f t="shared" si="14"/>
        <v>0.35</v>
      </c>
      <c r="F155" s="234">
        <v>0</v>
      </c>
      <c r="G155" s="235">
        <v>0.25</v>
      </c>
      <c r="H155" s="235">
        <v>0.1</v>
      </c>
      <c r="I155" s="236">
        <f t="shared" si="15"/>
        <v>0.35</v>
      </c>
      <c r="J155" s="236">
        <v>0</v>
      </c>
      <c r="K155" s="234">
        <v>0.25</v>
      </c>
      <c r="L155" s="234">
        <v>0.1</v>
      </c>
      <c r="M155" s="234">
        <f t="shared" si="16"/>
        <v>0.35</v>
      </c>
      <c r="N155" s="234">
        <v>0</v>
      </c>
      <c r="O155" s="235">
        <v>0.25</v>
      </c>
      <c r="P155" s="235">
        <v>0.1</v>
      </c>
      <c r="Q155" s="236">
        <f t="shared" si="17"/>
        <v>0.35</v>
      </c>
      <c r="R155" s="236">
        <v>0</v>
      </c>
    </row>
    <row r="156" spans="2:18" s="1" customFormat="1">
      <c r="B156" s="6"/>
      <c r="C156" s="6"/>
      <c r="D156" s="6"/>
      <c r="E156" s="6"/>
      <c r="F156" s="6"/>
      <c r="G156" s="7"/>
      <c r="H156" s="7"/>
      <c r="I156" s="6"/>
      <c r="J156" s="7"/>
      <c r="K156" s="7"/>
      <c r="L156" s="7"/>
      <c r="M156" s="6"/>
      <c r="N156" s="6"/>
      <c r="O156" s="6"/>
      <c r="P156" s="6"/>
      <c r="Q156" s="6"/>
      <c r="R156" s="6"/>
    </row>
    <row r="157" spans="2:18" s="1" customFormat="1">
      <c r="B157" s="298" t="s">
        <v>316</v>
      </c>
      <c r="C157" s="6"/>
      <c r="D157" s="6"/>
      <c r="E157" s="6"/>
      <c r="F157" s="6"/>
      <c r="G157" s="6"/>
      <c r="H157" s="6"/>
      <c r="I157" s="6"/>
      <c r="J157" s="7"/>
      <c r="K157" s="19"/>
      <c r="L157" s="7"/>
      <c r="M157" s="6"/>
      <c r="N157" s="6"/>
      <c r="O157" s="6"/>
      <c r="P157" s="6"/>
      <c r="Q157" s="6"/>
      <c r="R157" s="6"/>
    </row>
    <row r="158" spans="2:18" s="1" customFormat="1">
      <c r="B158" s="299" t="s">
        <v>31</v>
      </c>
      <c r="C158" s="300" t="s">
        <v>40</v>
      </c>
      <c r="D158" s="301"/>
      <c r="E158" s="301"/>
      <c r="F158" s="302"/>
      <c r="G158" s="303" t="s">
        <v>40</v>
      </c>
      <c r="H158" s="304"/>
      <c r="I158" s="304"/>
      <c r="J158" s="306"/>
      <c r="K158" s="300" t="s">
        <v>40</v>
      </c>
      <c r="L158" s="301"/>
      <c r="M158" s="301"/>
      <c r="N158" s="302"/>
      <c r="O158" s="303" t="s">
        <v>40</v>
      </c>
      <c r="P158" s="304"/>
      <c r="Q158" s="320"/>
      <c r="R158" s="306"/>
    </row>
    <row r="159" spans="2:18" s="1" customFormat="1">
      <c r="B159" s="299"/>
      <c r="C159" s="307" t="s">
        <v>134</v>
      </c>
      <c r="D159" s="308"/>
      <c r="E159" s="308"/>
      <c r="F159" s="309"/>
      <c r="G159" s="310" t="s">
        <v>151</v>
      </c>
      <c r="H159" s="311"/>
      <c r="I159" s="311"/>
      <c r="J159" s="313"/>
      <c r="K159" s="307" t="s">
        <v>137</v>
      </c>
      <c r="L159" s="308"/>
      <c r="M159" s="308"/>
      <c r="N159" s="309"/>
      <c r="O159" s="310" t="s">
        <v>152</v>
      </c>
      <c r="P159" s="311"/>
      <c r="Q159" s="321"/>
      <c r="R159" s="313"/>
    </row>
    <row r="160" spans="2:18" s="1" customFormat="1" ht="24.75">
      <c r="B160" s="314"/>
      <c r="C160" s="315" t="s">
        <v>96</v>
      </c>
      <c r="D160" s="316" t="s">
        <v>169</v>
      </c>
      <c r="E160" s="316" t="s">
        <v>168</v>
      </c>
      <c r="F160" s="316" t="s">
        <v>314</v>
      </c>
      <c r="G160" s="317" t="s">
        <v>96</v>
      </c>
      <c r="H160" s="318" t="s">
        <v>169</v>
      </c>
      <c r="I160" s="318" t="s">
        <v>168</v>
      </c>
      <c r="J160" s="318" t="s">
        <v>314</v>
      </c>
      <c r="K160" s="315" t="s">
        <v>96</v>
      </c>
      <c r="L160" s="316" t="s">
        <v>169</v>
      </c>
      <c r="M160" s="316" t="s">
        <v>168</v>
      </c>
      <c r="N160" s="316" t="s">
        <v>314</v>
      </c>
      <c r="O160" s="317" t="s">
        <v>96</v>
      </c>
      <c r="P160" s="318" t="s">
        <v>169</v>
      </c>
      <c r="Q160" s="318" t="s">
        <v>168</v>
      </c>
      <c r="R160" s="318" t="s">
        <v>314</v>
      </c>
    </row>
    <row r="161" spans="2:18" s="1" customFormat="1">
      <c r="B161" s="304" t="s">
        <v>61</v>
      </c>
      <c r="C161" s="234" t="s">
        <v>38</v>
      </c>
      <c r="D161" s="234" t="s">
        <v>38</v>
      </c>
      <c r="E161" s="234" t="s">
        <v>38</v>
      </c>
      <c r="F161" s="234" t="s">
        <v>38</v>
      </c>
      <c r="G161" s="235" t="s">
        <v>38</v>
      </c>
      <c r="H161" s="235" t="s">
        <v>38</v>
      </c>
      <c r="I161" s="235" t="s">
        <v>38</v>
      </c>
      <c r="J161" s="235" t="s">
        <v>38</v>
      </c>
      <c r="K161" s="234" t="s">
        <v>38</v>
      </c>
      <c r="L161" s="234" t="s">
        <v>38</v>
      </c>
      <c r="M161" s="234" t="s">
        <v>38</v>
      </c>
      <c r="N161" s="234" t="s">
        <v>38</v>
      </c>
      <c r="O161" s="235" t="s">
        <v>38</v>
      </c>
      <c r="P161" s="235" t="s">
        <v>38</v>
      </c>
      <c r="Q161" s="235" t="s">
        <v>38</v>
      </c>
      <c r="R161" s="235" t="s">
        <v>38</v>
      </c>
    </row>
    <row r="162" spans="2:18" s="1" customFormat="1">
      <c r="B162" s="311" t="s">
        <v>15</v>
      </c>
      <c r="C162" s="234">
        <v>7.0000000000000001E-3</v>
      </c>
      <c r="D162" s="234">
        <v>0</v>
      </c>
      <c r="E162" s="234">
        <f t="shared" ref="E162:E181" si="18">+C162+D162</f>
        <v>7.0000000000000001E-3</v>
      </c>
      <c r="F162" s="234">
        <v>0.98</v>
      </c>
      <c r="G162" s="235">
        <v>7.0000000000000001E-3</v>
      </c>
      <c r="H162" s="235">
        <v>0</v>
      </c>
      <c r="I162" s="235">
        <f t="shared" ref="I162:I181" si="19">+G162+H162</f>
        <v>7.0000000000000001E-3</v>
      </c>
      <c r="J162" s="235">
        <v>0.98</v>
      </c>
      <c r="K162" s="234">
        <v>7.0000000000000001E-3</v>
      </c>
      <c r="L162" s="234">
        <v>0</v>
      </c>
      <c r="M162" s="234">
        <f t="shared" ref="M162:M181" si="20">+K162+L162</f>
        <v>7.0000000000000001E-3</v>
      </c>
      <c r="N162" s="234">
        <v>0.98</v>
      </c>
      <c r="O162" s="235">
        <v>7.0000000000000001E-3</v>
      </c>
      <c r="P162" s="235">
        <v>0</v>
      </c>
      <c r="Q162" s="235">
        <f t="shared" ref="Q162:Q181" si="21">+O162+P162</f>
        <v>7.0000000000000001E-3</v>
      </c>
      <c r="R162" s="235">
        <v>0.98</v>
      </c>
    </row>
    <row r="163" spans="2:18" s="1" customFormat="1">
      <c r="B163" s="311" t="s">
        <v>101</v>
      </c>
      <c r="C163" s="234">
        <v>7.0000000000000001E-3</v>
      </c>
      <c r="D163" s="234">
        <v>0</v>
      </c>
      <c r="E163" s="234">
        <f t="shared" si="18"/>
        <v>7.0000000000000001E-3</v>
      </c>
      <c r="F163" s="234">
        <v>0.98</v>
      </c>
      <c r="G163" s="235">
        <v>7.0000000000000001E-3</v>
      </c>
      <c r="H163" s="235">
        <v>0</v>
      </c>
      <c r="I163" s="235">
        <f t="shared" si="19"/>
        <v>7.0000000000000001E-3</v>
      </c>
      <c r="J163" s="235">
        <v>0.98</v>
      </c>
      <c r="K163" s="234">
        <v>7.0000000000000001E-3</v>
      </c>
      <c r="L163" s="234">
        <v>0</v>
      </c>
      <c r="M163" s="234">
        <f t="shared" si="20"/>
        <v>7.0000000000000001E-3</v>
      </c>
      <c r="N163" s="234">
        <v>0.98</v>
      </c>
      <c r="O163" s="235">
        <v>7.0000000000000001E-3</v>
      </c>
      <c r="P163" s="235">
        <v>0</v>
      </c>
      <c r="Q163" s="235">
        <f t="shared" si="21"/>
        <v>7.0000000000000001E-3</v>
      </c>
      <c r="R163" s="235">
        <v>0.98</v>
      </c>
    </row>
    <row r="164" spans="2:18" s="1" customFormat="1">
      <c r="B164" s="311" t="s">
        <v>14</v>
      </c>
      <c r="C164" s="234">
        <v>7.0000000000000001E-3</v>
      </c>
      <c r="D164" s="234">
        <v>0</v>
      </c>
      <c r="E164" s="234">
        <f t="shared" si="18"/>
        <v>7.0000000000000001E-3</v>
      </c>
      <c r="F164" s="234">
        <v>0.98</v>
      </c>
      <c r="G164" s="235">
        <v>7.0000000000000001E-3</v>
      </c>
      <c r="H164" s="235">
        <v>0</v>
      </c>
      <c r="I164" s="235">
        <f t="shared" si="19"/>
        <v>7.0000000000000001E-3</v>
      </c>
      <c r="J164" s="235">
        <v>0.98</v>
      </c>
      <c r="K164" s="234">
        <v>7.0000000000000001E-3</v>
      </c>
      <c r="L164" s="234">
        <v>0</v>
      </c>
      <c r="M164" s="234">
        <f t="shared" si="20"/>
        <v>7.0000000000000001E-3</v>
      </c>
      <c r="N164" s="234">
        <v>0.98</v>
      </c>
      <c r="O164" s="235">
        <v>7.0000000000000001E-3</v>
      </c>
      <c r="P164" s="235">
        <v>0</v>
      </c>
      <c r="Q164" s="235">
        <f t="shared" si="21"/>
        <v>7.0000000000000001E-3</v>
      </c>
      <c r="R164" s="235">
        <v>0.98</v>
      </c>
    </row>
    <row r="165" spans="2:18" s="1" customFormat="1">
      <c r="B165" s="311" t="s">
        <v>102</v>
      </c>
      <c r="C165" s="234">
        <v>7.0000000000000001E-3</v>
      </c>
      <c r="D165" s="234">
        <v>0</v>
      </c>
      <c r="E165" s="234">
        <f t="shared" si="18"/>
        <v>7.0000000000000001E-3</v>
      </c>
      <c r="F165" s="234">
        <v>0.98</v>
      </c>
      <c r="G165" s="235">
        <v>7.0000000000000001E-3</v>
      </c>
      <c r="H165" s="235">
        <v>0</v>
      </c>
      <c r="I165" s="235">
        <f t="shared" si="19"/>
        <v>7.0000000000000001E-3</v>
      </c>
      <c r="J165" s="235">
        <v>0.98</v>
      </c>
      <c r="K165" s="234">
        <v>7.0000000000000001E-3</v>
      </c>
      <c r="L165" s="234">
        <v>0</v>
      </c>
      <c r="M165" s="234">
        <f t="shared" si="20"/>
        <v>7.0000000000000001E-3</v>
      </c>
      <c r="N165" s="234">
        <v>0.98</v>
      </c>
      <c r="O165" s="235">
        <v>7.0000000000000001E-3</v>
      </c>
      <c r="P165" s="235">
        <v>0</v>
      </c>
      <c r="Q165" s="235">
        <f t="shared" si="21"/>
        <v>7.0000000000000001E-3</v>
      </c>
      <c r="R165" s="235">
        <v>0.98</v>
      </c>
    </row>
    <row r="166" spans="2:18" s="1" customFormat="1">
      <c r="B166" s="311" t="s">
        <v>16</v>
      </c>
      <c r="C166" s="234">
        <v>7.0000000000000001E-3</v>
      </c>
      <c r="D166" s="234">
        <v>0</v>
      </c>
      <c r="E166" s="234">
        <f t="shared" si="18"/>
        <v>7.0000000000000001E-3</v>
      </c>
      <c r="F166" s="234">
        <v>0.98</v>
      </c>
      <c r="G166" s="235">
        <v>7.0000000000000001E-3</v>
      </c>
      <c r="H166" s="235">
        <v>0</v>
      </c>
      <c r="I166" s="235">
        <f t="shared" si="19"/>
        <v>7.0000000000000001E-3</v>
      </c>
      <c r="J166" s="235">
        <v>0.98</v>
      </c>
      <c r="K166" s="234">
        <v>7.0000000000000001E-3</v>
      </c>
      <c r="L166" s="234">
        <v>0</v>
      </c>
      <c r="M166" s="234">
        <f t="shared" si="20"/>
        <v>7.0000000000000001E-3</v>
      </c>
      <c r="N166" s="234">
        <v>0.98</v>
      </c>
      <c r="O166" s="235">
        <v>7.0000000000000001E-3</v>
      </c>
      <c r="P166" s="235">
        <v>0</v>
      </c>
      <c r="Q166" s="235">
        <f t="shared" si="21"/>
        <v>7.0000000000000001E-3</v>
      </c>
      <c r="R166" s="235">
        <v>0.98</v>
      </c>
    </row>
    <row r="167" spans="2:18" s="1" customFormat="1">
      <c r="B167" s="311" t="s">
        <v>17</v>
      </c>
      <c r="C167" s="234">
        <v>7.0000000000000001E-3</v>
      </c>
      <c r="D167" s="234">
        <v>0</v>
      </c>
      <c r="E167" s="234">
        <f t="shared" si="18"/>
        <v>7.0000000000000001E-3</v>
      </c>
      <c r="F167" s="234">
        <v>0.98</v>
      </c>
      <c r="G167" s="235">
        <v>7.0000000000000001E-3</v>
      </c>
      <c r="H167" s="235">
        <v>0</v>
      </c>
      <c r="I167" s="235">
        <f t="shared" si="19"/>
        <v>7.0000000000000001E-3</v>
      </c>
      <c r="J167" s="235">
        <v>0.98</v>
      </c>
      <c r="K167" s="234">
        <v>7.0000000000000001E-3</v>
      </c>
      <c r="L167" s="234">
        <v>0</v>
      </c>
      <c r="M167" s="234">
        <f t="shared" si="20"/>
        <v>7.0000000000000001E-3</v>
      </c>
      <c r="N167" s="234">
        <v>0.98</v>
      </c>
      <c r="O167" s="235">
        <v>7.0000000000000001E-3</v>
      </c>
      <c r="P167" s="235">
        <v>0</v>
      </c>
      <c r="Q167" s="235">
        <f t="shared" si="21"/>
        <v>7.0000000000000001E-3</v>
      </c>
      <c r="R167" s="235">
        <v>0.98</v>
      </c>
    </row>
    <row r="168" spans="2:18" s="1" customFormat="1">
      <c r="B168" s="311" t="s">
        <v>18</v>
      </c>
      <c r="C168" s="234">
        <v>7.0000000000000001E-3</v>
      </c>
      <c r="D168" s="234">
        <v>0</v>
      </c>
      <c r="E168" s="234">
        <f t="shared" si="18"/>
        <v>7.0000000000000001E-3</v>
      </c>
      <c r="F168" s="234">
        <v>0.98</v>
      </c>
      <c r="G168" s="235">
        <v>7.0000000000000001E-3</v>
      </c>
      <c r="H168" s="235">
        <v>0</v>
      </c>
      <c r="I168" s="235">
        <f t="shared" si="19"/>
        <v>7.0000000000000001E-3</v>
      </c>
      <c r="J168" s="235">
        <v>0.98</v>
      </c>
      <c r="K168" s="234">
        <v>7.0000000000000001E-3</v>
      </c>
      <c r="L168" s="234">
        <v>0</v>
      </c>
      <c r="M168" s="234">
        <f t="shared" si="20"/>
        <v>7.0000000000000001E-3</v>
      </c>
      <c r="N168" s="234">
        <v>0.98</v>
      </c>
      <c r="O168" s="235">
        <v>7.0000000000000001E-3</v>
      </c>
      <c r="P168" s="235">
        <v>0</v>
      </c>
      <c r="Q168" s="235">
        <f t="shared" si="21"/>
        <v>7.0000000000000001E-3</v>
      </c>
      <c r="R168" s="235">
        <v>0.98</v>
      </c>
    </row>
    <row r="169" spans="2:18" s="1" customFormat="1">
      <c r="B169" s="311" t="s">
        <v>19</v>
      </c>
      <c r="C169" s="234">
        <v>7.0000000000000001E-3</v>
      </c>
      <c r="D169" s="234">
        <v>0</v>
      </c>
      <c r="E169" s="234">
        <f t="shared" si="18"/>
        <v>7.0000000000000001E-3</v>
      </c>
      <c r="F169" s="234">
        <v>0.98</v>
      </c>
      <c r="G169" s="235">
        <v>7.0000000000000001E-3</v>
      </c>
      <c r="H169" s="235">
        <v>0</v>
      </c>
      <c r="I169" s="235">
        <f t="shared" si="19"/>
        <v>7.0000000000000001E-3</v>
      </c>
      <c r="J169" s="235">
        <v>0.98</v>
      </c>
      <c r="K169" s="234">
        <v>7.0000000000000001E-3</v>
      </c>
      <c r="L169" s="234">
        <v>0</v>
      </c>
      <c r="M169" s="234">
        <f t="shared" si="20"/>
        <v>7.0000000000000001E-3</v>
      </c>
      <c r="N169" s="234">
        <v>0.98</v>
      </c>
      <c r="O169" s="235">
        <v>7.0000000000000001E-3</v>
      </c>
      <c r="P169" s="235">
        <v>0</v>
      </c>
      <c r="Q169" s="235">
        <f t="shared" si="21"/>
        <v>7.0000000000000001E-3</v>
      </c>
      <c r="R169" s="235">
        <v>0.98</v>
      </c>
    </row>
    <row r="170" spans="2:18" s="1" customFormat="1">
      <c r="B170" s="311" t="s">
        <v>20</v>
      </c>
      <c r="C170" s="234">
        <v>7.0000000000000001E-3</v>
      </c>
      <c r="D170" s="234">
        <v>0</v>
      </c>
      <c r="E170" s="234">
        <f t="shared" si="18"/>
        <v>7.0000000000000001E-3</v>
      </c>
      <c r="F170" s="234">
        <v>0.98</v>
      </c>
      <c r="G170" s="235">
        <v>7.0000000000000001E-3</v>
      </c>
      <c r="H170" s="235">
        <v>0</v>
      </c>
      <c r="I170" s="235">
        <f t="shared" si="19"/>
        <v>7.0000000000000001E-3</v>
      </c>
      <c r="J170" s="235">
        <v>0.98</v>
      </c>
      <c r="K170" s="234">
        <v>7.0000000000000001E-3</v>
      </c>
      <c r="L170" s="234">
        <v>0</v>
      </c>
      <c r="M170" s="234">
        <f t="shared" si="20"/>
        <v>7.0000000000000001E-3</v>
      </c>
      <c r="N170" s="234">
        <v>0.98</v>
      </c>
      <c r="O170" s="235">
        <v>7.0000000000000001E-3</v>
      </c>
      <c r="P170" s="235">
        <v>0</v>
      </c>
      <c r="Q170" s="235">
        <f t="shared" si="21"/>
        <v>7.0000000000000001E-3</v>
      </c>
      <c r="R170" s="235">
        <v>0.98</v>
      </c>
    </row>
    <row r="171" spans="2:18" s="1" customFormat="1">
      <c r="B171" s="311" t="s">
        <v>21</v>
      </c>
      <c r="C171" s="234">
        <v>5.0000000000000001E-3</v>
      </c>
      <c r="D171" s="234">
        <v>2E-3</v>
      </c>
      <c r="E171" s="234">
        <f t="shared" si="18"/>
        <v>7.0000000000000001E-3</v>
      </c>
      <c r="F171" s="234">
        <v>0.98</v>
      </c>
      <c r="G171" s="235">
        <v>5.0000000000000001E-3</v>
      </c>
      <c r="H171" s="235">
        <v>2E-3</v>
      </c>
      <c r="I171" s="235">
        <f t="shared" si="19"/>
        <v>7.0000000000000001E-3</v>
      </c>
      <c r="J171" s="235">
        <v>0.98</v>
      </c>
      <c r="K171" s="234">
        <v>5.0000000000000001E-3</v>
      </c>
      <c r="L171" s="234">
        <v>2E-3</v>
      </c>
      <c r="M171" s="234">
        <f t="shared" si="20"/>
        <v>7.0000000000000001E-3</v>
      </c>
      <c r="N171" s="234">
        <v>0.98</v>
      </c>
      <c r="O171" s="235">
        <v>5.0000000000000001E-3</v>
      </c>
      <c r="P171" s="235">
        <v>2E-3</v>
      </c>
      <c r="Q171" s="235">
        <f t="shared" si="21"/>
        <v>7.0000000000000001E-3</v>
      </c>
      <c r="R171" s="235">
        <v>0.98</v>
      </c>
    </row>
    <row r="172" spans="2:18" s="1" customFormat="1">
      <c r="B172" s="311" t="s">
        <v>53</v>
      </c>
      <c r="C172" s="234">
        <v>7.0000000000000001E-3</v>
      </c>
      <c r="D172" s="234">
        <v>0</v>
      </c>
      <c r="E172" s="234">
        <f t="shared" si="18"/>
        <v>7.0000000000000001E-3</v>
      </c>
      <c r="F172" s="234">
        <v>0.98</v>
      </c>
      <c r="G172" s="235">
        <v>7.0000000000000001E-3</v>
      </c>
      <c r="H172" s="235">
        <v>0</v>
      </c>
      <c r="I172" s="235">
        <f t="shared" si="19"/>
        <v>7.0000000000000001E-3</v>
      </c>
      <c r="J172" s="235">
        <v>0.98</v>
      </c>
      <c r="K172" s="234">
        <v>7.0000000000000001E-3</v>
      </c>
      <c r="L172" s="234">
        <v>0</v>
      </c>
      <c r="M172" s="234">
        <f t="shared" si="20"/>
        <v>7.0000000000000001E-3</v>
      </c>
      <c r="N172" s="234">
        <v>0.98</v>
      </c>
      <c r="O172" s="235">
        <v>7.0000000000000001E-3</v>
      </c>
      <c r="P172" s="235">
        <v>0</v>
      </c>
      <c r="Q172" s="235">
        <f t="shared" si="21"/>
        <v>7.0000000000000001E-3</v>
      </c>
      <c r="R172" s="235">
        <v>0.98</v>
      </c>
    </row>
    <row r="173" spans="2:18" s="1" customFormat="1">
      <c r="B173" s="311" t="s">
        <v>22</v>
      </c>
      <c r="C173" s="234">
        <v>7.0000000000000001E-3</v>
      </c>
      <c r="D173" s="234">
        <v>0</v>
      </c>
      <c r="E173" s="234">
        <f t="shared" si="18"/>
        <v>7.0000000000000001E-3</v>
      </c>
      <c r="F173" s="234">
        <v>0.98</v>
      </c>
      <c r="G173" s="235">
        <v>7.0000000000000001E-3</v>
      </c>
      <c r="H173" s="235">
        <v>0</v>
      </c>
      <c r="I173" s="235">
        <f t="shared" si="19"/>
        <v>7.0000000000000001E-3</v>
      </c>
      <c r="J173" s="235">
        <v>0.98</v>
      </c>
      <c r="K173" s="234">
        <v>7.0000000000000001E-3</v>
      </c>
      <c r="L173" s="234">
        <v>0</v>
      </c>
      <c r="M173" s="234">
        <f t="shared" si="20"/>
        <v>7.0000000000000001E-3</v>
      </c>
      <c r="N173" s="234">
        <v>0.98</v>
      </c>
      <c r="O173" s="235">
        <v>7.0000000000000001E-3</v>
      </c>
      <c r="P173" s="235">
        <v>0</v>
      </c>
      <c r="Q173" s="235">
        <f t="shared" si="21"/>
        <v>7.0000000000000001E-3</v>
      </c>
      <c r="R173" s="235">
        <v>0.98</v>
      </c>
    </row>
    <row r="174" spans="2:18" s="1" customFormat="1">
      <c r="B174" s="311" t="s">
        <v>23</v>
      </c>
      <c r="C174" s="234">
        <v>5.0000000000000001E-3</v>
      </c>
      <c r="D174" s="234">
        <v>2E-3</v>
      </c>
      <c r="E174" s="234">
        <f t="shared" si="18"/>
        <v>7.0000000000000001E-3</v>
      </c>
      <c r="F174" s="234">
        <v>0.98</v>
      </c>
      <c r="G174" s="235">
        <v>5.0000000000000001E-3</v>
      </c>
      <c r="H174" s="235">
        <v>2E-3</v>
      </c>
      <c r="I174" s="235">
        <f t="shared" si="19"/>
        <v>7.0000000000000001E-3</v>
      </c>
      <c r="J174" s="235">
        <v>0.98</v>
      </c>
      <c r="K174" s="234">
        <v>5.0000000000000001E-3</v>
      </c>
      <c r="L174" s="234">
        <v>2E-3</v>
      </c>
      <c r="M174" s="234">
        <f t="shared" si="20"/>
        <v>7.0000000000000001E-3</v>
      </c>
      <c r="N174" s="234">
        <v>0.98</v>
      </c>
      <c r="O174" s="235">
        <v>5.0000000000000001E-3</v>
      </c>
      <c r="P174" s="235">
        <v>2E-3</v>
      </c>
      <c r="Q174" s="235">
        <f t="shared" si="21"/>
        <v>7.0000000000000001E-3</v>
      </c>
      <c r="R174" s="235">
        <v>0.98</v>
      </c>
    </row>
    <row r="175" spans="2:18" s="1" customFormat="1">
      <c r="B175" s="311" t="s">
        <v>24</v>
      </c>
      <c r="C175" s="234">
        <v>5.0000000000000001E-3</v>
      </c>
      <c r="D175" s="234">
        <v>2E-3</v>
      </c>
      <c r="E175" s="234">
        <f t="shared" si="18"/>
        <v>7.0000000000000001E-3</v>
      </c>
      <c r="F175" s="234">
        <v>0.98</v>
      </c>
      <c r="G175" s="235">
        <v>5.0000000000000001E-3</v>
      </c>
      <c r="H175" s="235">
        <v>2E-3</v>
      </c>
      <c r="I175" s="235">
        <f t="shared" si="19"/>
        <v>7.0000000000000001E-3</v>
      </c>
      <c r="J175" s="235">
        <v>0.98</v>
      </c>
      <c r="K175" s="234">
        <v>5.0000000000000001E-3</v>
      </c>
      <c r="L175" s="234">
        <v>2E-3</v>
      </c>
      <c r="M175" s="234">
        <f t="shared" si="20"/>
        <v>7.0000000000000001E-3</v>
      </c>
      <c r="N175" s="234">
        <v>0.98</v>
      </c>
      <c r="O175" s="235">
        <v>5.0000000000000001E-3</v>
      </c>
      <c r="P175" s="235">
        <v>2E-3</v>
      </c>
      <c r="Q175" s="235">
        <f t="shared" si="21"/>
        <v>7.0000000000000001E-3</v>
      </c>
      <c r="R175" s="235">
        <v>0.98</v>
      </c>
    </row>
    <row r="176" spans="2:18" s="1" customFormat="1">
      <c r="B176" s="311" t="s">
        <v>25</v>
      </c>
      <c r="C176" s="234">
        <v>7.0000000000000001E-3</v>
      </c>
      <c r="D176" s="234">
        <v>0</v>
      </c>
      <c r="E176" s="234">
        <f t="shared" si="18"/>
        <v>7.0000000000000001E-3</v>
      </c>
      <c r="F176" s="234">
        <v>0.98</v>
      </c>
      <c r="G176" s="235">
        <v>7.0000000000000001E-3</v>
      </c>
      <c r="H176" s="235">
        <v>0</v>
      </c>
      <c r="I176" s="235">
        <f t="shared" si="19"/>
        <v>7.0000000000000001E-3</v>
      </c>
      <c r="J176" s="235">
        <v>0.98</v>
      </c>
      <c r="K176" s="234">
        <v>7.0000000000000001E-3</v>
      </c>
      <c r="L176" s="234">
        <v>0</v>
      </c>
      <c r="M176" s="234">
        <f t="shared" si="20"/>
        <v>7.0000000000000001E-3</v>
      </c>
      <c r="N176" s="234">
        <v>0.98</v>
      </c>
      <c r="O176" s="235">
        <v>7.0000000000000001E-3</v>
      </c>
      <c r="P176" s="235">
        <v>0</v>
      </c>
      <c r="Q176" s="235">
        <f t="shared" si="21"/>
        <v>7.0000000000000001E-3</v>
      </c>
      <c r="R176" s="235">
        <v>0.98</v>
      </c>
    </row>
    <row r="177" spans="2:18" s="1" customFormat="1">
      <c r="B177" s="311" t="s">
        <v>26</v>
      </c>
      <c r="C177" s="234">
        <v>7.0000000000000001E-3</v>
      </c>
      <c r="D177" s="234">
        <v>0</v>
      </c>
      <c r="E177" s="234">
        <f t="shared" si="18"/>
        <v>7.0000000000000001E-3</v>
      </c>
      <c r="F177" s="234">
        <v>0.98</v>
      </c>
      <c r="G177" s="235">
        <v>7.0000000000000001E-3</v>
      </c>
      <c r="H177" s="235">
        <v>0</v>
      </c>
      <c r="I177" s="235">
        <f t="shared" si="19"/>
        <v>7.0000000000000001E-3</v>
      </c>
      <c r="J177" s="235">
        <v>0.98</v>
      </c>
      <c r="K177" s="234">
        <v>7.0000000000000001E-3</v>
      </c>
      <c r="L177" s="234">
        <v>0</v>
      </c>
      <c r="M177" s="234">
        <f t="shared" si="20"/>
        <v>7.0000000000000001E-3</v>
      </c>
      <c r="N177" s="234">
        <v>0.98</v>
      </c>
      <c r="O177" s="235">
        <v>7.0000000000000001E-3</v>
      </c>
      <c r="P177" s="235">
        <v>0</v>
      </c>
      <c r="Q177" s="235">
        <f t="shared" si="21"/>
        <v>7.0000000000000001E-3</v>
      </c>
      <c r="R177" s="235">
        <v>0.98</v>
      </c>
    </row>
    <row r="178" spans="2:18" s="1" customFormat="1">
      <c r="B178" s="311" t="s">
        <v>27</v>
      </c>
      <c r="C178" s="234">
        <v>7.0000000000000001E-3</v>
      </c>
      <c r="D178" s="234">
        <v>0</v>
      </c>
      <c r="E178" s="234">
        <f t="shared" si="18"/>
        <v>7.0000000000000001E-3</v>
      </c>
      <c r="F178" s="234">
        <v>0.98</v>
      </c>
      <c r="G178" s="235">
        <v>7.0000000000000001E-3</v>
      </c>
      <c r="H178" s="235">
        <v>0</v>
      </c>
      <c r="I178" s="235">
        <f t="shared" si="19"/>
        <v>7.0000000000000001E-3</v>
      </c>
      <c r="J178" s="235">
        <v>0.98</v>
      </c>
      <c r="K178" s="234">
        <v>7.0000000000000001E-3</v>
      </c>
      <c r="L178" s="234">
        <v>0</v>
      </c>
      <c r="M178" s="234">
        <f t="shared" si="20"/>
        <v>7.0000000000000001E-3</v>
      </c>
      <c r="N178" s="234">
        <v>0.98</v>
      </c>
      <c r="O178" s="235">
        <v>7.0000000000000001E-3</v>
      </c>
      <c r="P178" s="235">
        <v>0</v>
      </c>
      <c r="Q178" s="235">
        <f t="shared" si="21"/>
        <v>7.0000000000000001E-3</v>
      </c>
      <c r="R178" s="235">
        <v>0.98</v>
      </c>
    </row>
    <row r="179" spans="2:18" s="1" customFormat="1">
      <c r="B179" s="311" t="s">
        <v>28</v>
      </c>
      <c r="C179" s="234">
        <v>5.0000000000000001E-3</v>
      </c>
      <c r="D179" s="234">
        <v>2E-3</v>
      </c>
      <c r="E179" s="234">
        <f t="shared" si="18"/>
        <v>7.0000000000000001E-3</v>
      </c>
      <c r="F179" s="234">
        <v>0.98</v>
      </c>
      <c r="G179" s="235">
        <v>5.0000000000000001E-3</v>
      </c>
      <c r="H179" s="235">
        <v>2E-3</v>
      </c>
      <c r="I179" s="235">
        <f t="shared" si="19"/>
        <v>7.0000000000000001E-3</v>
      </c>
      <c r="J179" s="235">
        <v>0.98</v>
      </c>
      <c r="K179" s="234">
        <v>5.0000000000000001E-3</v>
      </c>
      <c r="L179" s="234">
        <v>2E-3</v>
      </c>
      <c r="M179" s="234">
        <f t="shared" si="20"/>
        <v>7.0000000000000001E-3</v>
      </c>
      <c r="N179" s="234">
        <v>0.98</v>
      </c>
      <c r="O179" s="235">
        <v>5.0000000000000001E-3</v>
      </c>
      <c r="P179" s="235">
        <v>2E-3</v>
      </c>
      <c r="Q179" s="235">
        <f t="shared" si="21"/>
        <v>7.0000000000000001E-3</v>
      </c>
      <c r="R179" s="235">
        <v>0.98</v>
      </c>
    </row>
    <row r="180" spans="2:18" s="1" customFormat="1">
      <c r="B180" s="311" t="s">
        <v>29</v>
      </c>
      <c r="C180" s="234">
        <v>5.0000000000000001E-3</v>
      </c>
      <c r="D180" s="234">
        <v>2E-3</v>
      </c>
      <c r="E180" s="234">
        <f t="shared" si="18"/>
        <v>7.0000000000000001E-3</v>
      </c>
      <c r="F180" s="234">
        <v>0.98</v>
      </c>
      <c r="G180" s="235">
        <v>5.0000000000000001E-3</v>
      </c>
      <c r="H180" s="235">
        <v>2E-3</v>
      </c>
      <c r="I180" s="235">
        <f t="shared" si="19"/>
        <v>7.0000000000000001E-3</v>
      </c>
      <c r="J180" s="235">
        <v>0.98</v>
      </c>
      <c r="K180" s="234">
        <v>5.0000000000000001E-3</v>
      </c>
      <c r="L180" s="234">
        <v>2E-3</v>
      </c>
      <c r="M180" s="234">
        <f t="shared" si="20"/>
        <v>7.0000000000000001E-3</v>
      </c>
      <c r="N180" s="234">
        <v>0.98</v>
      </c>
      <c r="O180" s="235">
        <v>5.0000000000000001E-3</v>
      </c>
      <c r="P180" s="235">
        <v>2E-3</v>
      </c>
      <c r="Q180" s="235">
        <f t="shared" si="21"/>
        <v>7.0000000000000001E-3</v>
      </c>
      <c r="R180" s="235">
        <v>0.98</v>
      </c>
    </row>
    <row r="181" spans="2:18" s="1" customFormat="1">
      <c r="B181" s="311" t="s">
        <v>30</v>
      </c>
      <c r="C181" s="234">
        <v>5.0000000000000001E-3</v>
      </c>
      <c r="D181" s="234">
        <v>2E-3</v>
      </c>
      <c r="E181" s="234">
        <f t="shared" si="18"/>
        <v>7.0000000000000001E-3</v>
      </c>
      <c r="F181" s="234">
        <v>0.98</v>
      </c>
      <c r="G181" s="235">
        <v>5.0000000000000001E-3</v>
      </c>
      <c r="H181" s="235">
        <v>2E-3</v>
      </c>
      <c r="I181" s="235">
        <f t="shared" si="19"/>
        <v>7.0000000000000001E-3</v>
      </c>
      <c r="J181" s="235">
        <v>0.98</v>
      </c>
      <c r="K181" s="234">
        <v>5.0000000000000001E-3</v>
      </c>
      <c r="L181" s="234">
        <v>2E-3</v>
      </c>
      <c r="M181" s="234">
        <f t="shared" si="20"/>
        <v>7.0000000000000001E-3</v>
      </c>
      <c r="N181" s="234">
        <v>0.98</v>
      </c>
      <c r="O181" s="235">
        <v>5.0000000000000001E-3</v>
      </c>
      <c r="P181" s="235">
        <v>2E-3</v>
      </c>
      <c r="Q181" s="235">
        <f t="shared" si="21"/>
        <v>7.0000000000000001E-3</v>
      </c>
      <c r="R181" s="235">
        <v>0.98</v>
      </c>
    </row>
    <row r="182" spans="2:18" s="1" customFormat="1">
      <c r="B182" s="6"/>
      <c r="C182" s="6"/>
      <c r="D182" s="6"/>
      <c r="E182" s="6"/>
      <c r="F182" s="6"/>
      <c r="G182" s="6"/>
      <c r="H182" s="6"/>
      <c r="I182" s="6"/>
      <c r="J182" s="6"/>
      <c r="K182" s="6"/>
      <c r="L182" s="6"/>
      <c r="M182" s="6"/>
      <c r="N182" s="6"/>
      <c r="O182" s="6"/>
      <c r="P182" s="6"/>
      <c r="Q182" s="6"/>
      <c r="R182" s="6"/>
    </row>
    <row r="183" spans="2:18" s="1" customFormat="1">
      <c r="B183" s="298" t="s">
        <v>97</v>
      </c>
      <c r="C183" s="6"/>
      <c r="D183" s="6"/>
      <c r="E183" s="6"/>
      <c r="F183" s="6"/>
      <c r="G183" s="6"/>
      <c r="H183" s="6"/>
      <c r="I183" s="6"/>
      <c r="J183" s="6"/>
      <c r="K183" s="6"/>
      <c r="L183" s="6"/>
      <c r="M183" s="6"/>
      <c r="N183" s="6"/>
      <c r="O183" s="6"/>
      <c r="P183" s="6"/>
      <c r="Q183" s="6"/>
      <c r="R183" s="6"/>
    </row>
    <row r="184" spans="2:18" s="1" customFormat="1">
      <c r="B184" s="299" t="s">
        <v>31</v>
      </c>
      <c r="C184" s="300" t="s">
        <v>40</v>
      </c>
      <c r="D184" s="301"/>
      <c r="E184" s="301"/>
      <c r="F184" s="302"/>
      <c r="G184" s="303" t="s">
        <v>40</v>
      </c>
      <c r="H184" s="304"/>
      <c r="I184" s="304"/>
      <c r="J184" s="305"/>
      <c r="K184" s="300" t="s">
        <v>40</v>
      </c>
      <c r="L184" s="301"/>
      <c r="M184" s="301"/>
      <c r="N184" s="302"/>
      <c r="O184" s="303" t="s">
        <v>40</v>
      </c>
      <c r="P184" s="304"/>
      <c r="Q184" s="304"/>
      <c r="R184" s="305"/>
    </row>
    <row r="185" spans="2:18" s="1" customFormat="1">
      <c r="B185" s="299"/>
      <c r="C185" s="307" t="s">
        <v>134</v>
      </c>
      <c r="D185" s="308"/>
      <c r="E185" s="308"/>
      <c r="F185" s="309"/>
      <c r="G185" s="310" t="s">
        <v>151</v>
      </c>
      <c r="H185" s="311"/>
      <c r="I185" s="311"/>
      <c r="J185" s="312"/>
      <c r="K185" s="307" t="s">
        <v>137</v>
      </c>
      <c r="L185" s="308"/>
      <c r="M185" s="308"/>
      <c r="N185" s="309"/>
      <c r="O185" s="310" t="s">
        <v>152</v>
      </c>
      <c r="P185" s="311"/>
      <c r="Q185" s="311"/>
      <c r="R185" s="312"/>
    </row>
    <row r="186" spans="2:18" s="1" customFormat="1" ht="24.75">
      <c r="B186" s="314"/>
      <c r="C186" s="315" t="s">
        <v>96</v>
      </c>
      <c r="D186" s="316" t="s">
        <v>169</v>
      </c>
      <c r="E186" s="316" t="s">
        <v>168</v>
      </c>
      <c r="F186" s="316" t="s">
        <v>314</v>
      </c>
      <c r="G186" s="317" t="s">
        <v>96</v>
      </c>
      <c r="H186" s="318" t="s">
        <v>169</v>
      </c>
      <c r="I186" s="319" t="s">
        <v>168</v>
      </c>
      <c r="J186" s="319" t="s">
        <v>314</v>
      </c>
      <c r="K186" s="315" t="s">
        <v>96</v>
      </c>
      <c r="L186" s="316" t="s">
        <v>169</v>
      </c>
      <c r="M186" s="316" t="s">
        <v>168</v>
      </c>
      <c r="N186" s="316" t="s">
        <v>314</v>
      </c>
      <c r="O186" s="317" t="s">
        <v>96</v>
      </c>
      <c r="P186" s="318" t="s">
        <v>169</v>
      </c>
      <c r="Q186" s="319" t="s">
        <v>168</v>
      </c>
      <c r="R186" s="319" t="s">
        <v>314</v>
      </c>
    </row>
    <row r="187" spans="2:18" s="1" customFormat="1">
      <c r="B187" s="304" t="s">
        <v>61</v>
      </c>
      <c r="C187" s="234" t="s">
        <v>38</v>
      </c>
      <c r="D187" s="234" t="s">
        <v>38</v>
      </c>
      <c r="E187" s="234" t="s">
        <v>38</v>
      </c>
      <c r="F187" s="234" t="s">
        <v>38</v>
      </c>
      <c r="G187" s="235" t="s">
        <v>38</v>
      </c>
      <c r="H187" s="235" t="s">
        <v>38</v>
      </c>
      <c r="I187" s="236" t="s">
        <v>38</v>
      </c>
      <c r="J187" s="236" t="s">
        <v>38</v>
      </c>
      <c r="K187" s="234" t="s">
        <v>38</v>
      </c>
      <c r="L187" s="234" t="s">
        <v>38</v>
      </c>
      <c r="M187" s="234" t="s">
        <v>38</v>
      </c>
      <c r="N187" s="234" t="s">
        <v>38</v>
      </c>
      <c r="O187" s="235" t="s">
        <v>38</v>
      </c>
      <c r="P187" s="235" t="s">
        <v>38</v>
      </c>
      <c r="Q187" s="236" t="s">
        <v>38</v>
      </c>
      <c r="R187" s="236" t="s">
        <v>38</v>
      </c>
    </row>
    <row r="188" spans="2:18" s="1" customFormat="1">
      <c r="B188" s="311" t="s">
        <v>15</v>
      </c>
      <c r="C188" s="234">
        <v>0.9</v>
      </c>
      <c r="D188" s="234">
        <v>0</v>
      </c>
      <c r="E188" s="234">
        <f t="shared" ref="E188:E207" si="22">+C188+D188</f>
        <v>0.9</v>
      </c>
      <c r="F188" s="234">
        <v>0</v>
      </c>
      <c r="G188" s="235">
        <v>0.9</v>
      </c>
      <c r="H188" s="235">
        <v>0</v>
      </c>
      <c r="I188" s="236">
        <f>+G188+H188</f>
        <v>0.9</v>
      </c>
      <c r="J188" s="236">
        <v>0</v>
      </c>
      <c r="K188" s="234">
        <v>0.9</v>
      </c>
      <c r="L188" s="234">
        <v>0</v>
      </c>
      <c r="M188" s="234">
        <f>+K188+L188</f>
        <v>0.9</v>
      </c>
      <c r="N188" s="234">
        <v>0</v>
      </c>
      <c r="O188" s="235">
        <v>0.9</v>
      </c>
      <c r="P188" s="235">
        <v>0</v>
      </c>
      <c r="Q188" s="236">
        <f>+O188+P188</f>
        <v>0.9</v>
      </c>
      <c r="R188" s="236">
        <v>0</v>
      </c>
    </row>
    <row r="189" spans="2:18" s="1" customFormat="1">
      <c r="B189" s="311" t="s">
        <v>101</v>
      </c>
      <c r="C189" s="234">
        <v>0.9</v>
      </c>
      <c r="D189" s="234">
        <v>0</v>
      </c>
      <c r="E189" s="234">
        <f t="shared" si="22"/>
        <v>0.9</v>
      </c>
      <c r="F189" s="234">
        <v>0</v>
      </c>
      <c r="G189" s="235">
        <v>0.9</v>
      </c>
      <c r="H189" s="235">
        <v>0</v>
      </c>
      <c r="I189" s="236">
        <f t="shared" ref="I189:I207" si="23">+G189+H189</f>
        <v>0.9</v>
      </c>
      <c r="J189" s="236">
        <v>0</v>
      </c>
      <c r="K189" s="234">
        <v>0.9</v>
      </c>
      <c r="L189" s="234">
        <v>0</v>
      </c>
      <c r="M189" s="234">
        <f t="shared" ref="M189:M207" si="24">+K189+L189</f>
        <v>0.9</v>
      </c>
      <c r="N189" s="234">
        <v>0</v>
      </c>
      <c r="O189" s="235">
        <v>0.9</v>
      </c>
      <c r="P189" s="235">
        <v>0</v>
      </c>
      <c r="Q189" s="236">
        <f t="shared" ref="Q189:Q207" si="25">+O189+P189</f>
        <v>0.9</v>
      </c>
      <c r="R189" s="236">
        <v>0</v>
      </c>
    </row>
    <row r="190" spans="2:18" s="1" customFormat="1">
      <c r="B190" s="311" t="s">
        <v>14</v>
      </c>
      <c r="C190" s="234">
        <v>0.9</v>
      </c>
      <c r="D190" s="234">
        <v>0</v>
      </c>
      <c r="E190" s="234">
        <f t="shared" si="22"/>
        <v>0.9</v>
      </c>
      <c r="F190" s="234">
        <v>0</v>
      </c>
      <c r="G190" s="235">
        <v>0.9</v>
      </c>
      <c r="H190" s="235">
        <v>0</v>
      </c>
      <c r="I190" s="236">
        <f t="shared" si="23"/>
        <v>0.9</v>
      </c>
      <c r="J190" s="236">
        <v>0</v>
      </c>
      <c r="K190" s="234">
        <v>0.9</v>
      </c>
      <c r="L190" s="234">
        <v>0</v>
      </c>
      <c r="M190" s="234">
        <f t="shared" si="24"/>
        <v>0.9</v>
      </c>
      <c r="N190" s="234">
        <v>0</v>
      </c>
      <c r="O190" s="235">
        <v>0.9</v>
      </c>
      <c r="P190" s="235">
        <v>0</v>
      </c>
      <c r="Q190" s="236">
        <f t="shared" si="25"/>
        <v>0.9</v>
      </c>
      <c r="R190" s="236">
        <v>0</v>
      </c>
    </row>
    <row r="191" spans="2:18" s="1" customFormat="1">
      <c r="B191" s="311" t="s">
        <v>102</v>
      </c>
      <c r="C191" s="234">
        <v>0.9</v>
      </c>
      <c r="D191" s="234">
        <v>0</v>
      </c>
      <c r="E191" s="234">
        <f t="shared" si="22"/>
        <v>0.9</v>
      </c>
      <c r="F191" s="234">
        <v>0</v>
      </c>
      <c r="G191" s="235">
        <v>0.9</v>
      </c>
      <c r="H191" s="235">
        <v>0</v>
      </c>
      <c r="I191" s="236">
        <f t="shared" si="23"/>
        <v>0.9</v>
      </c>
      <c r="J191" s="236">
        <v>0</v>
      </c>
      <c r="K191" s="234">
        <v>0.9</v>
      </c>
      <c r="L191" s="234">
        <v>0</v>
      </c>
      <c r="M191" s="234">
        <f t="shared" si="24"/>
        <v>0.9</v>
      </c>
      <c r="N191" s="234">
        <v>0</v>
      </c>
      <c r="O191" s="235">
        <v>0.9</v>
      </c>
      <c r="P191" s="235">
        <v>0</v>
      </c>
      <c r="Q191" s="236">
        <f t="shared" si="25"/>
        <v>0.9</v>
      </c>
      <c r="R191" s="236">
        <v>0</v>
      </c>
    </row>
    <row r="192" spans="2:18" s="1" customFormat="1">
      <c r="B192" s="311" t="s">
        <v>16</v>
      </c>
      <c r="C192" s="234">
        <v>0.9</v>
      </c>
      <c r="D192" s="234">
        <v>0</v>
      </c>
      <c r="E192" s="234">
        <f t="shared" si="22"/>
        <v>0.9</v>
      </c>
      <c r="F192" s="234">
        <v>0</v>
      </c>
      <c r="G192" s="235">
        <v>0.9</v>
      </c>
      <c r="H192" s="235">
        <v>0</v>
      </c>
      <c r="I192" s="236">
        <f t="shared" si="23"/>
        <v>0.9</v>
      </c>
      <c r="J192" s="236">
        <v>0</v>
      </c>
      <c r="K192" s="234">
        <v>0.9</v>
      </c>
      <c r="L192" s="234">
        <v>0</v>
      </c>
      <c r="M192" s="234">
        <f t="shared" si="24"/>
        <v>0.9</v>
      </c>
      <c r="N192" s="234">
        <v>0</v>
      </c>
      <c r="O192" s="235">
        <v>0.9</v>
      </c>
      <c r="P192" s="235">
        <v>0</v>
      </c>
      <c r="Q192" s="236">
        <f t="shared" si="25"/>
        <v>0.9</v>
      </c>
      <c r="R192" s="236">
        <v>0</v>
      </c>
    </row>
    <row r="193" spans="2:18" s="1" customFormat="1">
      <c r="B193" s="311" t="s">
        <v>17</v>
      </c>
      <c r="C193" s="234">
        <v>0.9</v>
      </c>
      <c r="D193" s="234">
        <v>0</v>
      </c>
      <c r="E193" s="234">
        <f t="shared" si="22"/>
        <v>0.9</v>
      </c>
      <c r="F193" s="234">
        <v>0</v>
      </c>
      <c r="G193" s="235">
        <v>0.9</v>
      </c>
      <c r="H193" s="235">
        <v>0</v>
      </c>
      <c r="I193" s="236">
        <f t="shared" si="23"/>
        <v>0.9</v>
      </c>
      <c r="J193" s="236">
        <v>0</v>
      </c>
      <c r="K193" s="234">
        <v>0.9</v>
      </c>
      <c r="L193" s="234">
        <v>0</v>
      </c>
      <c r="M193" s="234">
        <f t="shared" si="24"/>
        <v>0.9</v>
      </c>
      <c r="N193" s="234">
        <v>0</v>
      </c>
      <c r="O193" s="235">
        <v>0.9</v>
      </c>
      <c r="P193" s="235">
        <v>0</v>
      </c>
      <c r="Q193" s="236">
        <f t="shared" si="25"/>
        <v>0.9</v>
      </c>
      <c r="R193" s="236">
        <v>0</v>
      </c>
    </row>
    <row r="194" spans="2:18" s="1" customFormat="1">
      <c r="B194" s="311" t="s">
        <v>18</v>
      </c>
      <c r="C194" s="234">
        <v>0.9</v>
      </c>
      <c r="D194" s="234">
        <v>0</v>
      </c>
      <c r="E194" s="234">
        <f t="shared" si="22"/>
        <v>0.9</v>
      </c>
      <c r="F194" s="234">
        <v>0</v>
      </c>
      <c r="G194" s="235">
        <v>0.9</v>
      </c>
      <c r="H194" s="235">
        <v>0</v>
      </c>
      <c r="I194" s="236">
        <f t="shared" si="23"/>
        <v>0.9</v>
      </c>
      <c r="J194" s="236">
        <v>0</v>
      </c>
      <c r="K194" s="234">
        <v>0.9</v>
      </c>
      <c r="L194" s="234">
        <v>0</v>
      </c>
      <c r="M194" s="234">
        <f t="shared" si="24"/>
        <v>0.9</v>
      </c>
      <c r="N194" s="234">
        <v>0</v>
      </c>
      <c r="O194" s="235">
        <v>0.9</v>
      </c>
      <c r="P194" s="235">
        <v>0</v>
      </c>
      <c r="Q194" s="236">
        <f t="shared" si="25"/>
        <v>0.9</v>
      </c>
      <c r="R194" s="236">
        <v>0</v>
      </c>
    </row>
    <row r="195" spans="2:18" s="1" customFormat="1">
      <c r="B195" s="311" t="s">
        <v>19</v>
      </c>
      <c r="C195" s="234">
        <v>0.9</v>
      </c>
      <c r="D195" s="234">
        <v>0</v>
      </c>
      <c r="E195" s="234">
        <f t="shared" si="22"/>
        <v>0.9</v>
      </c>
      <c r="F195" s="234">
        <v>0</v>
      </c>
      <c r="G195" s="235">
        <v>0.9</v>
      </c>
      <c r="H195" s="235">
        <v>0</v>
      </c>
      <c r="I195" s="236">
        <f t="shared" si="23"/>
        <v>0.9</v>
      </c>
      <c r="J195" s="236">
        <v>0</v>
      </c>
      <c r="K195" s="234">
        <v>0.9</v>
      </c>
      <c r="L195" s="234">
        <v>0</v>
      </c>
      <c r="M195" s="234">
        <f t="shared" si="24"/>
        <v>0.9</v>
      </c>
      <c r="N195" s="234">
        <v>0</v>
      </c>
      <c r="O195" s="235">
        <v>0.9</v>
      </c>
      <c r="P195" s="235">
        <v>0</v>
      </c>
      <c r="Q195" s="236">
        <f t="shared" si="25"/>
        <v>0.9</v>
      </c>
      <c r="R195" s="236">
        <v>0</v>
      </c>
    </row>
    <row r="196" spans="2:18" s="1" customFormat="1">
      <c r="B196" s="311" t="s">
        <v>20</v>
      </c>
      <c r="C196" s="234">
        <v>0.9</v>
      </c>
      <c r="D196" s="234">
        <v>0</v>
      </c>
      <c r="E196" s="234">
        <f t="shared" si="22"/>
        <v>0.9</v>
      </c>
      <c r="F196" s="234">
        <v>0</v>
      </c>
      <c r="G196" s="235">
        <v>0.9</v>
      </c>
      <c r="H196" s="235">
        <v>0</v>
      </c>
      <c r="I196" s="236">
        <f t="shared" si="23"/>
        <v>0.9</v>
      </c>
      <c r="J196" s="236">
        <v>0</v>
      </c>
      <c r="K196" s="234">
        <v>0.9</v>
      </c>
      <c r="L196" s="234">
        <v>0</v>
      </c>
      <c r="M196" s="234">
        <f t="shared" si="24"/>
        <v>0.9</v>
      </c>
      <c r="N196" s="234">
        <v>0</v>
      </c>
      <c r="O196" s="235">
        <v>0.9</v>
      </c>
      <c r="P196" s="235">
        <v>0</v>
      </c>
      <c r="Q196" s="236">
        <f t="shared" si="25"/>
        <v>0.9</v>
      </c>
      <c r="R196" s="236">
        <v>0</v>
      </c>
    </row>
    <row r="197" spans="2:18" s="1" customFormat="1">
      <c r="B197" s="311" t="s">
        <v>21</v>
      </c>
      <c r="C197" s="234">
        <v>0</v>
      </c>
      <c r="D197" s="234">
        <v>0</v>
      </c>
      <c r="E197" s="234">
        <f t="shared" si="22"/>
        <v>0</v>
      </c>
      <c r="F197" s="234">
        <v>0</v>
      </c>
      <c r="G197" s="235">
        <v>0</v>
      </c>
      <c r="H197" s="235">
        <v>0</v>
      </c>
      <c r="I197" s="236">
        <f t="shared" si="23"/>
        <v>0</v>
      </c>
      <c r="J197" s="236">
        <v>0</v>
      </c>
      <c r="K197" s="234">
        <v>0.8</v>
      </c>
      <c r="L197" s="234">
        <v>0.1</v>
      </c>
      <c r="M197" s="234">
        <f t="shared" si="24"/>
        <v>0.9</v>
      </c>
      <c r="N197" s="234">
        <v>0</v>
      </c>
      <c r="O197" s="235">
        <v>0</v>
      </c>
      <c r="P197" s="235">
        <v>0</v>
      </c>
      <c r="Q197" s="236">
        <f t="shared" si="25"/>
        <v>0</v>
      </c>
      <c r="R197" s="236">
        <v>0</v>
      </c>
    </row>
    <row r="198" spans="2:18" s="1" customFormat="1">
      <c r="B198" s="311" t="s">
        <v>53</v>
      </c>
      <c r="C198" s="234">
        <v>0.9</v>
      </c>
      <c r="D198" s="234">
        <v>0</v>
      </c>
      <c r="E198" s="234">
        <f t="shared" si="22"/>
        <v>0.9</v>
      </c>
      <c r="F198" s="234">
        <v>0</v>
      </c>
      <c r="G198" s="235">
        <v>0.8</v>
      </c>
      <c r="H198" s="235">
        <v>0</v>
      </c>
      <c r="I198" s="236">
        <f t="shared" si="23"/>
        <v>0.8</v>
      </c>
      <c r="J198" s="236">
        <v>0</v>
      </c>
      <c r="K198" s="234">
        <v>0.9</v>
      </c>
      <c r="L198" s="234">
        <v>0</v>
      </c>
      <c r="M198" s="234">
        <f t="shared" si="24"/>
        <v>0.9</v>
      </c>
      <c r="N198" s="234">
        <v>0</v>
      </c>
      <c r="O198" s="235">
        <v>0.8</v>
      </c>
      <c r="P198" s="235">
        <v>0</v>
      </c>
      <c r="Q198" s="236">
        <f t="shared" si="25"/>
        <v>0.8</v>
      </c>
      <c r="R198" s="236">
        <v>0</v>
      </c>
    </row>
    <row r="199" spans="2:18" s="1" customFormat="1">
      <c r="B199" s="311" t="s">
        <v>22</v>
      </c>
      <c r="C199" s="234">
        <v>0.9</v>
      </c>
      <c r="D199" s="234">
        <v>0</v>
      </c>
      <c r="E199" s="234">
        <f t="shared" si="22"/>
        <v>0.9</v>
      </c>
      <c r="F199" s="234">
        <v>0</v>
      </c>
      <c r="G199" s="235">
        <v>0.9</v>
      </c>
      <c r="H199" s="235">
        <v>0</v>
      </c>
      <c r="I199" s="236">
        <f t="shared" si="23"/>
        <v>0.9</v>
      </c>
      <c r="J199" s="236">
        <v>0</v>
      </c>
      <c r="K199" s="234">
        <v>0.9</v>
      </c>
      <c r="L199" s="234">
        <v>0</v>
      </c>
      <c r="M199" s="234">
        <f t="shared" si="24"/>
        <v>0.9</v>
      </c>
      <c r="N199" s="234">
        <v>0</v>
      </c>
      <c r="O199" s="235">
        <v>0.9</v>
      </c>
      <c r="P199" s="235">
        <v>0</v>
      </c>
      <c r="Q199" s="236">
        <f t="shared" si="25"/>
        <v>0.9</v>
      </c>
      <c r="R199" s="236">
        <v>0</v>
      </c>
    </row>
    <row r="200" spans="2:18" s="1" customFormat="1">
      <c r="B200" s="311" t="s">
        <v>23</v>
      </c>
      <c r="C200" s="234">
        <v>0.8</v>
      </c>
      <c r="D200" s="234">
        <v>0.1</v>
      </c>
      <c r="E200" s="234">
        <f t="shared" si="22"/>
        <v>0.9</v>
      </c>
      <c r="F200" s="234">
        <v>0</v>
      </c>
      <c r="G200" s="235">
        <v>0.8</v>
      </c>
      <c r="H200" s="235">
        <v>0.1</v>
      </c>
      <c r="I200" s="236">
        <f t="shared" si="23"/>
        <v>0.9</v>
      </c>
      <c r="J200" s="236">
        <v>0</v>
      </c>
      <c r="K200" s="234">
        <v>0.8</v>
      </c>
      <c r="L200" s="234">
        <v>0.1</v>
      </c>
      <c r="M200" s="234">
        <f t="shared" si="24"/>
        <v>0.9</v>
      </c>
      <c r="N200" s="234">
        <v>0</v>
      </c>
      <c r="O200" s="235">
        <v>0.8</v>
      </c>
      <c r="P200" s="235">
        <v>0.1</v>
      </c>
      <c r="Q200" s="236">
        <f t="shared" si="25"/>
        <v>0.9</v>
      </c>
      <c r="R200" s="236">
        <v>0</v>
      </c>
    </row>
    <row r="201" spans="2:18" s="1" customFormat="1">
      <c r="B201" s="311" t="s">
        <v>24</v>
      </c>
      <c r="C201" s="234">
        <v>0.8</v>
      </c>
      <c r="D201" s="234">
        <v>0.1</v>
      </c>
      <c r="E201" s="234">
        <f t="shared" si="22"/>
        <v>0.9</v>
      </c>
      <c r="F201" s="234">
        <v>0</v>
      </c>
      <c r="G201" s="235">
        <v>0.8</v>
      </c>
      <c r="H201" s="235">
        <v>0.1</v>
      </c>
      <c r="I201" s="236">
        <f t="shared" si="23"/>
        <v>0.9</v>
      </c>
      <c r="J201" s="236">
        <v>0</v>
      </c>
      <c r="K201" s="234">
        <v>0.8</v>
      </c>
      <c r="L201" s="234">
        <v>0.1</v>
      </c>
      <c r="M201" s="234">
        <f t="shared" si="24"/>
        <v>0.9</v>
      </c>
      <c r="N201" s="234">
        <v>0</v>
      </c>
      <c r="O201" s="235">
        <v>0.8</v>
      </c>
      <c r="P201" s="235">
        <v>0.1</v>
      </c>
      <c r="Q201" s="236">
        <f t="shared" si="25"/>
        <v>0.9</v>
      </c>
      <c r="R201" s="236">
        <v>0</v>
      </c>
    </row>
    <row r="202" spans="2:18" s="1" customFormat="1">
      <c r="B202" s="311" t="s">
        <v>25</v>
      </c>
      <c r="C202" s="234">
        <v>0.9</v>
      </c>
      <c r="D202" s="234">
        <v>0</v>
      </c>
      <c r="E202" s="234">
        <f t="shared" si="22"/>
        <v>0.9</v>
      </c>
      <c r="F202" s="234">
        <v>0</v>
      </c>
      <c r="G202" s="235">
        <v>0.9</v>
      </c>
      <c r="H202" s="235">
        <v>0</v>
      </c>
      <c r="I202" s="236">
        <f t="shared" si="23"/>
        <v>0.9</v>
      </c>
      <c r="J202" s="236">
        <v>0</v>
      </c>
      <c r="K202" s="234">
        <v>0.9</v>
      </c>
      <c r="L202" s="234">
        <v>0</v>
      </c>
      <c r="M202" s="234">
        <f t="shared" si="24"/>
        <v>0.9</v>
      </c>
      <c r="N202" s="234">
        <v>0</v>
      </c>
      <c r="O202" s="235">
        <v>0.9</v>
      </c>
      <c r="P202" s="235">
        <v>0</v>
      </c>
      <c r="Q202" s="236">
        <f t="shared" si="25"/>
        <v>0.9</v>
      </c>
      <c r="R202" s="236">
        <v>0</v>
      </c>
    </row>
    <row r="203" spans="2:18" s="1" customFormat="1">
      <c r="B203" s="311" t="s">
        <v>26</v>
      </c>
      <c r="C203" s="234">
        <v>0.9</v>
      </c>
      <c r="D203" s="234">
        <v>0</v>
      </c>
      <c r="E203" s="234">
        <f t="shared" si="22"/>
        <v>0.9</v>
      </c>
      <c r="F203" s="234">
        <v>0</v>
      </c>
      <c r="G203" s="235">
        <v>0.9</v>
      </c>
      <c r="H203" s="235">
        <v>0</v>
      </c>
      <c r="I203" s="236">
        <f t="shared" si="23"/>
        <v>0.9</v>
      </c>
      <c r="J203" s="236">
        <v>0</v>
      </c>
      <c r="K203" s="234">
        <v>0.9</v>
      </c>
      <c r="L203" s="234">
        <v>0</v>
      </c>
      <c r="M203" s="234">
        <f t="shared" si="24"/>
        <v>0.9</v>
      </c>
      <c r="N203" s="234">
        <v>0</v>
      </c>
      <c r="O203" s="235">
        <v>0.9</v>
      </c>
      <c r="P203" s="235">
        <v>0</v>
      </c>
      <c r="Q203" s="236">
        <f t="shared" si="25"/>
        <v>0.9</v>
      </c>
      <c r="R203" s="236">
        <v>0</v>
      </c>
    </row>
    <row r="204" spans="2:18" s="1" customFormat="1">
      <c r="B204" s="311" t="s">
        <v>27</v>
      </c>
      <c r="C204" s="234">
        <v>0.9</v>
      </c>
      <c r="D204" s="234">
        <v>0</v>
      </c>
      <c r="E204" s="234">
        <f t="shared" si="22"/>
        <v>0.9</v>
      </c>
      <c r="F204" s="234">
        <v>0</v>
      </c>
      <c r="G204" s="235">
        <v>0.9</v>
      </c>
      <c r="H204" s="235">
        <v>0</v>
      </c>
      <c r="I204" s="236">
        <f t="shared" si="23"/>
        <v>0.9</v>
      </c>
      <c r="J204" s="236">
        <v>0</v>
      </c>
      <c r="K204" s="234">
        <v>0.9</v>
      </c>
      <c r="L204" s="234">
        <v>0</v>
      </c>
      <c r="M204" s="234">
        <f t="shared" si="24"/>
        <v>0.9</v>
      </c>
      <c r="N204" s="234">
        <v>0</v>
      </c>
      <c r="O204" s="235">
        <v>0.9</v>
      </c>
      <c r="P204" s="235">
        <v>0</v>
      </c>
      <c r="Q204" s="236">
        <f t="shared" si="25"/>
        <v>0.9</v>
      </c>
      <c r="R204" s="236">
        <v>0</v>
      </c>
    </row>
    <row r="205" spans="2:18" s="1" customFormat="1">
      <c r="B205" s="311" t="s">
        <v>28</v>
      </c>
      <c r="C205" s="234">
        <v>0.8</v>
      </c>
      <c r="D205" s="234">
        <v>0.1</v>
      </c>
      <c r="E205" s="234">
        <f t="shared" si="22"/>
        <v>0.9</v>
      </c>
      <c r="F205" s="234">
        <v>0</v>
      </c>
      <c r="G205" s="235">
        <v>0.8</v>
      </c>
      <c r="H205" s="235">
        <v>0.1</v>
      </c>
      <c r="I205" s="236">
        <f t="shared" si="23"/>
        <v>0.9</v>
      </c>
      <c r="J205" s="236">
        <v>0</v>
      </c>
      <c r="K205" s="234">
        <v>0.8</v>
      </c>
      <c r="L205" s="234">
        <v>0.1</v>
      </c>
      <c r="M205" s="234">
        <f t="shared" si="24"/>
        <v>0.9</v>
      </c>
      <c r="N205" s="234">
        <v>0</v>
      </c>
      <c r="O205" s="235">
        <v>0.8</v>
      </c>
      <c r="P205" s="235">
        <v>0.1</v>
      </c>
      <c r="Q205" s="236">
        <f t="shared" si="25"/>
        <v>0.9</v>
      </c>
      <c r="R205" s="236">
        <v>0</v>
      </c>
    </row>
    <row r="206" spans="2:18" s="1" customFormat="1">
      <c r="B206" s="311" t="s">
        <v>29</v>
      </c>
      <c r="C206" s="234">
        <v>0.8</v>
      </c>
      <c r="D206" s="234">
        <v>0.1</v>
      </c>
      <c r="E206" s="234">
        <f t="shared" si="22"/>
        <v>0.9</v>
      </c>
      <c r="F206" s="234">
        <v>0</v>
      </c>
      <c r="G206" s="235">
        <v>0.8</v>
      </c>
      <c r="H206" s="235">
        <v>0.1</v>
      </c>
      <c r="I206" s="236">
        <f t="shared" si="23"/>
        <v>0.9</v>
      </c>
      <c r="J206" s="236">
        <v>0</v>
      </c>
      <c r="K206" s="234">
        <v>0.8</v>
      </c>
      <c r="L206" s="234">
        <v>0.1</v>
      </c>
      <c r="M206" s="234">
        <f t="shared" si="24"/>
        <v>0.9</v>
      </c>
      <c r="N206" s="234">
        <v>0</v>
      </c>
      <c r="O206" s="235">
        <v>0.8</v>
      </c>
      <c r="P206" s="235">
        <v>0.1</v>
      </c>
      <c r="Q206" s="236">
        <f t="shared" si="25"/>
        <v>0.9</v>
      </c>
      <c r="R206" s="236">
        <v>0</v>
      </c>
    </row>
    <row r="207" spans="2:18" s="1" customFormat="1">
      <c r="B207" s="311" t="s">
        <v>30</v>
      </c>
      <c r="C207" s="234">
        <v>0.8</v>
      </c>
      <c r="D207" s="234">
        <v>0.1</v>
      </c>
      <c r="E207" s="234">
        <f t="shared" si="22"/>
        <v>0.9</v>
      </c>
      <c r="F207" s="234">
        <v>0</v>
      </c>
      <c r="G207" s="235">
        <v>0.8</v>
      </c>
      <c r="H207" s="235">
        <v>0.1</v>
      </c>
      <c r="I207" s="236">
        <f t="shared" si="23"/>
        <v>0.9</v>
      </c>
      <c r="J207" s="236">
        <v>0</v>
      </c>
      <c r="K207" s="234">
        <v>0.8</v>
      </c>
      <c r="L207" s="234">
        <v>0.1</v>
      </c>
      <c r="M207" s="234">
        <f t="shared" si="24"/>
        <v>0.9</v>
      </c>
      <c r="N207" s="234">
        <v>0</v>
      </c>
      <c r="O207" s="235">
        <v>0.8</v>
      </c>
      <c r="P207" s="235">
        <v>0.1</v>
      </c>
      <c r="Q207" s="236">
        <f t="shared" si="25"/>
        <v>0.9</v>
      </c>
      <c r="R207" s="236">
        <v>0</v>
      </c>
    </row>
    <row r="208" spans="2:18" s="1" customFormat="1">
      <c r="B208" s="6"/>
      <c r="C208" s="6"/>
      <c r="D208" s="6"/>
      <c r="E208" s="6"/>
      <c r="F208" s="6"/>
      <c r="G208" s="6"/>
      <c r="H208" s="6"/>
      <c r="I208" s="6"/>
      <c r="J208" s="6"/>
      <c r="K208" s="6"/>
      <c r="L208" s="6"/>
      <c r="M208" s="6"/>
      <c r="N208" s="6"/>
      <c r="O208" s="6"/>
      <c r="P208" s="6"/>
      <c r="Q208" s="6"/>
      <c r="R208" s="6"/>
    </row>
    <row r="209" spans="2:18" s="1" customFormat="1">
      <c r="B209" s="298" t="s">
        <v>98</v>
      </c>
      <c r="C209" s="6"/>
      <c r="D209" s="6"/>
      <c r="E209" s="6"/>
      <c r="F209" s="6"/>
      <c r="G209" s="6"/>
      <c r="H209" s="6"/>
      <c r="I209" s="6"/>
      <c r="J209" s="6"/>
      <c r="K209" s="6"/>
      <c r="L209" s="6"/>
      <c r="M209" s="6"/>
      <c r="N209" s="6"/>
      <c r="O209" s="6"/>
      <c r="P209" s="6"/>
      <c r="Q209" s="6"/>
      <c r="R209" s="6"/>
    </row>
    <row r="210" spans="2:18" s="1" customFormat="1">
      <c r="B210" s="299" t="s">
        <v>31</v>
      </c>
      <c r="C210" s="300" t="s">
        <v>40</v>
      </c>
      <c r="D210" s="301"/>
      <c r="E210" s="301"/>
      <c r="F210" s="302"/>
      <c r="G210" s="303" t="s">
        <v>40</v>
      </c>
      <c r="H210" s="304"/>
      <c r="I210" s="304"/>
      <c r="J210" s="306"/>
      <c r="K210" s="300" t="s">
        <v>40</v>
      </c>
      <c r="L210" s="301"/>
      <c r="M210" s="301"/>
      <c r="N210" s="302"/>
      <c r="O210" s="303" t="s">
        <v>40</v>
      </c>
      <c r="P210" s="304"/>
      <c r="Q210" s="320"/>
      <c r="R210" s="306"/>
    </row>
    <row r="211" spans="2:18" s="1" customFormat="1">
      <c r="B211" s="299"/>
      <c r="C211" s="307" t="s">
        <v>134</v>
      </c>
      <c r="D211" s="308"/>
      <c r="E211" s="308"/>
      <c r="F211" s="309"/>
      <c r="G211" s="310" t="s">
        <v>151</v>
      </c>
      <c r="H211" s="311"/>
      <c r="I211" s="311"/>
      <c r="J211" s="313"/>
      <c r="K211" s="307" t="s">
        <v>137</v>
      </c>
      <c r="L211" s="308"/>
      <c r="M211" s="308"/>
      <c r="N211" s="309"/>
      <c r="O211" s="310" t="s">
        <v>152</v>
      </c>
      <c r="P211" s="311"/>
      <c r="Q211" s="321"/>
      <c r="R211" s="313"/>
    </row>
    <row r="212" spans="2:18" s="1" customFormat="1" ht="24.75">
      <c r="B212" s="314"/>
      <c r="C212" s="315" t="s">
        <v>96</v>
      </c>
      <c r="D212" s="316" t="s">
        <v>169</v>
      </c>
      <c r="E212" s="316" t="s">
        <v>168</v>
      </c>
      <c r="F212" s="316" t="s">
        <v>314</v>
      </c>
      <c r="G212" s="317" t="s">
        <v>96</v>
      </c>
      <c r="H212" s="318" t="s">
        <v>169</v>
      </c>
      <c r="I212" s="319" t="s">
        <v>168</v>
      </c>
      <c r="J212" s="319" t="s">
        <v>314</v>
      </c>
      <c r="K212" s="315" t="s">
        <v>96</v>
      </c>
      <c r="L212" s="316" t="s">
        <v>169</v>
      </c>
      <c r="M212" s="316" t="s">
        <v>168</v>
      </c>
      <c r="N212" s="316" t="s">
        <v>314</v>
      </c>
      <c r="O212" s="317" t="s">
        <v>96</v>
      </c>
      <c r="P212" s="318" t="s">
        <v>169</v>
      </c>
      <c r="Q212" s="319" t="s">
        <v>168</v>
      </c>
      <c r="R212" s="319" t="s">
        <v>314</v>
      </c>
    </row>
    <row r="213" spans="2:18" s="1" customFormat="1">
      <c r="B213" s="304" t="s">
        <v>61</v>
      </c>
      <c r="C213" s="234" t="s">
        <v>38</v>
      </c>
      <c r="D213" s="234" t="s">
        <v>38</v>
      </c>
      <c r="E213" s="234" t="s">
        <v>38</v>
      </c>
      <c r="F213" s="234" t="s">
        <v>38</v>
      </c>
      <c r="G213" s="235" t="s">
        <v>38</v>
      </c>
      <c r="H213" s="236" t="s">
        <v>38</v>
      </c>
      <c r="I213" s="236" t="s">
        <v>38</v>
      </c>
      <c r="J213" s="236" t="s">
        <v>38</v>
      </c>
      <c r="K213" s="234" t="s">
        <v>38</v>
      </c>
      <c r="L213" s="234" t="s">
        <v>38</v>
      </c>
      <c r="M213" s="234" t="s">
        <v>38</v>
      </c>
      <c r="N213" s="234" t="s">
        <v>38</v>
      </c>
      <c r="O213" s="235" t="s">
        <v>38</v>
      </c>
      <c r="P213" s="235" t="s">
        <v>38</v>
      </c>
      <c r="Q213" s="236" t="s">
        <v>38</v>
      </c>
      <c r="R213" s="236" t="s">
        <v>38</v>
      </c>
    </row>
    <row r="214" spans="2:18" s="1" customFormat="1">
      <c r="B214" s="311" t="s">
        <v>15</v>
      </c>
      <c r="C214" s="234">
        <v>0.5</v>
      </c>
      <c r="D214" s="234">
        <v>0</v>
      </c>
      <c r="E214" s="234">
        <f t="shared" ref="E214:E233" si="26">+C214+D214</f>
        <v>0.5</v>
      </c>
      <c r="F214" s="234">
        <v>0</v>
      </c>
      <c r="G214" s="235">
        <v>0.5</v>
      </c>
      <c r="H214" s="236">
        <v>0</v>
      </c>
      <c r="I214" s="236">
        <f>+G214+H214</f>
        <v>0.5</v>
      </c>
      <c r="J214" s="236">
        <v>0</v>
      </c>
      <c r="K214" s="234">
        <v>0</v>
      </c>
      <c r="L214" s="234">
        <v>0</v>
      </c>
      <c r="M214" s="234">
        <f>+K214+L214</f>
        <v>0</v>
      </c>
      <c r="N214" s="234">
        <v>0</v>
      </c>
      <c r="O214" s="235">
        <v>0.5</v>
      </c>
      <c r="P214" s="235">
        <v>0</v>
      </c>
      <c r="Q214" s="236">
        <f>+O214+P214</f>
        <v>0.5</v>
      </c>
      <c r="R214" s="236">
        <v>0</v>
      </c>
    </row>
    <row r="215" spans="2:18" s="1" customFormat="1">
      <c r="B215" s="311" t="s">
        <v>101</v>
      </c>
      <c r="C215" s="234">
        <v>0.5</v>
      </c>
      <c r="D215" s="234">
        <v>0</v>
      </c>
      <c r="E215" s="234">
        <f t="shared" si="26"/>
        <v>0.5</v>
      </c>
      <c r="F215" s="234">
        <v>0</v>
      </c>
      <c r="G215" s="235">
        <v>0.5</v>
      </c>
      <c r="H215" s="236">
        <v>0</v>
      </c>
      <c r="I215" s="236">
        <f t="shared" ref="I215:I233" si="27">+G215+H215</f>
        <v>0.5</v>
      </c>
      <c r="J215" s="236">
        <v>0</v>
      </c>
      <c r="K215" s="234">
        <v>0</v>
      </c>
      <c r="L215" s="234">
        <v>0</v>
      </c>
      <c r="M215" s="234">
        <f t="shared" ref="M215:M233" si="28">+K215+L215</f>
        <v>0</v>
      </c>
      <c r="N215" s="234">
        <v>0</v>
      </c>
      <c r="O215" s="235">
        <v>0.5</v>
      </c>
      <c r="P215" s="235">
        <v>0</v>
      </c>
      <c r="Q215" s="236">
        <f t="shared" ref="Q215:Q233" si="29">+O215+P215</f>
        <v>0.5</v>
      </c>
      <c r="R215" s="236">
        <v>0</v>
      </c>
    </row>
    <row r="216" spans="2:18" s="1" customFormat="1">
      <c r="B216" s="311" t="s">
        <v>14</v>
      </c>
      <c r="C216" s="234">
        <v>0.5</v>
      </c>
      <c r="D216" s="234">
        <v>0</v>
      </c>
      <c r="E216" s="234">
        <f t="shared" si="26"/>
        <v>0.5</v>
      </c>
      <c r="F216" s="234">
        <v>0</v>
      </c>
      <c r="G216" s="235">
        <v>0.5</v>
      </c>
      <c r="H216" s="236">
        <v>0</v>
      </c>
      <c r="I216" s="236">
        <f t="shared" si="27"/>
        <v>0.5</v>
      </c>
      <c r="J216" s="236">
        <v>0</v>
      </c>
      <c r="K216" s="234">
        <v>0</v>
      </c>
      <c r="L216" s="234">
        <v>0</v>
      </c>
      <c r="M216" s="234">
        <f t="shared" si="28"/>
        <v>0</v>
      </c>
      <c r="N216" s="234">
        <v>0</v>
      </c>
      <c r="O216" s="235">
        <v>0.5</v>
      </c>
      <c r="P216" s="235">
        <v>0</v>
      </c>
      <c r="Q216" s="236">
        <f t="shared" si="29"/>
        <v>0.5</v>
      </c>
      <c r="R216" s="236">
        <v>0</v>
      </c>
    </row>
    <row r="217" spans="2:18" s="1" customFormat="1">
      <c r="B217" s="311" t="s">
        <v>102</v>
      </c>
      <c r="C217" s="234">
        <v>0.5</v>
      </c>
      <c r="D217" s="234">
        <v>0</v>
      </c>
      <c r="E217" s="234">
        <f t="shared" si="26"/>
        <v>0.5</v>
      </c>
      <c r="F217" s="234">
        <v>0</v>
      </c>
      <c r="G217" s="235">
        <v>0.5</v>
      </c>
      <c r="H217" s="236">
        <v>0</v>
      </c>
      <c r="I217" s="236">
        <f t="shared" si="27"/>
        <v>0.5</v>
      </c>
      <c r="J217" s="236">
        <v>0</v>
      </c>
      <c r="K217" s="234">
        <v>0</v>
      </c>
      <c r="L217" s="234">
        <v>0</v>
      </c>
      <c r="M217" s="234">
        <f t="shared" si="28"/>
        <v>0</v>
      </c>
      <c r="N217" s="234">
        <v>0</v>
      </c>
      <c r="O217" s="235">
        <v>0.5</v>
      </c>
      <c r="P217" s="235">
        <v>0</v>
      </c>
      <c r="Q217" s="236">
        <f t="shared" si="29"/>
        <v>0.5</v>
      </c>
      <c r="R217" s="236">
        <v>0</v>
      </c>
    </row>
    <row r="218" spans="2:18" s="1" customFormat="1">
      <c r="B218" s="311" t="s">
        <v>16</v>
      </c>
      <c r="C218" s="234">
        <v>0.5</v>
      </c>
      <c r="D218" s="234">
        <v>0</v>
      </c>
      <c r="E218" s="234">
        <f t="shared" si="26"/>
        <v>0.5</v>
      </c>
      <c r="F218" s="234">
        <v>0</v>
      </c>
      <c r="G218" s="235">
        <v>0.5</v>
      </c>
      <c r="H218" s="236">
        <v>0</v>
      </c>
      <c r="I218" s="236">
        <f t="shared" si="27"/>
        <v>0.5</v>
      </c>
      <c r="J218" s="236">
        <v>0</v>
      </c>
      <c r="K218" s="234">
        <v>0</v>
      </c>
      <c r="L218" s="234">
        <v>0</v>
      </c>
      <c r="M218" s="234">
        <f t="shared" si="28"/>
        <v>0</v>
      </c>
      <c r="N218" s="234">
        <v>0</v>
      </c>
      <c r="O218" s="235">
        <v>0.5</v>
      </c>
      <c r="P218" s="235">
        <v>0</v>
      </c>
      <c r="Q218" s="236">
        <f t="shared" si="29"/>
        <v>0.5</v>
      </c>
      <c r="R218" s="236">
        <v>0</v>
      </c>
    </row>
    <row r="219" spans="2:18" s="1" customFormat="1">
      <c r="B219" s="311" t="s">
        <v>17</v>
      </c>
      <c r="C219" s="234">
        <v>0.5</v>
      </c>
      <c r="D219" s="234">
        <v>0</v>
      </c>
      <c r="E219" s="234">
        <f t="shared" si="26"/>
        <v>0.5</v>
      </c>
      <c r="F219" s="234">
        <v>0</v>
      </c>
      <c r="G219" s="235">
        <v>0.5</v>
      </c>
      <c r="H219" s="236">
        <v>0</v>
      </c>
      <c r="I219" s="236">
        <f t="shared" si="27"/>
        <v>0.5</v>
      </c>
      <c r="J219" s="236">
        <v>0</v>
      </c>
      <c r="K219" s="234">
        <v>0</v>
      </c>
      <c r="L219" s="234">
        <v>0</v>
      </c>
      <c r="M219" s="234">
        <f t="shared" si="28"/>
        <v>0</v>
      </c>
      <c r="N219" s="234">
        <v>0</v>
      </c>
      <c r="O219" s="235">
        <v>0.5</v>
      </c>
      <c r="P219" s="235">
        <v>0</v>
      </c>
      <c r="Q219" s="236">
        <f t="shared" si="29"/>
        <v>0.5</v>
      </c>
      <c r="R219" s="236">
        <v>0</v>
      </c>
    </row>
    <row r="220" spans="2:18" s="1" customFormat="1">
      <c r="B220" s="311" t="s">
        <v>18</v>
      </c>
      <c r="C220" s="234">
        <v>0.5</v>
      </c>
      <c r="D220" s="234">
        <v>0</v>
      </c>
      <c r="E220" s="234">
        <f t="shared" si="26"/>
        <v>0.5</v>
      </c>
      <c r="F220" s="234">
        <v>0</v>
      </c>
      <c r="G220" s="235">
        <v>0.5</v>
      </c>
      <c r="H220" s="236">
        <v>0</v>
      </c>
      <c r="I220" s="236">
        <f t="shared" si="27"/>
        <v>0.5</v>
      </c>
      <c r="J220" s="236">
        <v>0</v>
      </c>
      <c r="K220" s="234">
        <v>0</v>
      </c>
      <c r="L220" s="234">
        <v>0</v>
      </c>
      <c r="M220" s="234">
        <f t="shared" si="28"/>
        <v>0</v>
      </c>
      <c r="N220" s="234">
        <v>0</v>
      </c>
      <c r="O220" s="235">
        <v>0.5</v>
      </c>
      <c r="P220" s="235">
        <v>0</v>
      </c>
      <c r="Q220" s="236">
        <f t="shared" si="29"/>
        <v>0.5</v>
      </c>
      <c r="R220" s="236">
        <v>0</v>
      </c>
    </row>
    <row r="221" spans="2:18" s="1" customFormat="1">
      <c r="B221" s="311" t="s">
        <v>19</v>
      </c>
      <c r="C221" s="234">
        <v>0.5</v>
      </c>
      <c r="D221" s="234">
        <v>0</v>
      </c>
      <c r="E221" s="234">
        <f t="shared" si="26"/>
        <v>0.5</v>
      </c>
      <c r="F221" s="234">
        <v>0</v>
      </c>
      <c r="G221" s="235">
        <v>0.5</v>
      </c>
      <c r="H221" s="236">
        <v>0</v>
      </c>
      <c r="I221" s="236">
        <f t="shared" si="27"/>
        <v>0.5</v>
      </c>
      <c r="J221" s="236">
        <v>0</v>
      </c>
      <c r="K221" s="234">
        <v>0</v>
      </c>
      <c r="L221" s="234">
        <v>0</v>
      </c>
      <c r="M221" s="234">
        <f t="shared" si="28"/>
        <v>0</v>
      </c>
      <c r="N221" s="234">
        <v>0</v>
      </c>
      <c r="O221" s="235">
        <v>0.5</v>
      </c>
      <c r="P221" s="235">
        <v>0</v>
      </c>
      <c r="Q221" s="236">
        <f t="shared" si="29"/>
        <v>0.5</v>
      </c>
      <c r="R221" s="236">
        <v>0</v>
      </c>
    </row>
    <row r="222" spans="2:18" s="1" customFormat="1">
      <c r="B222" s="311" t="s">
        <v>20</v>
      </c>
      <c r="C222" s="234">
        <v>0.5</v>
      </c>
      <c r="D222" s="234">
        <v>0</v>
      </c>
      <c r="E222" s="234">
        <f t="shared" si="26"/>
        <v>0.5</v>
      </c>
      <c r="F222" s="234">
        <v>0</v>
      </c>
      <c r="G222" s="235">
        <v>0.5</v>
      </c>
      <c r="H222" s="236">
        <v>0</v>
      </c>
      <c r="I222" s="236">
        <f t="shared" si="27"/>
        <v>0.5</v>
      </c>
      <c r="J222" s="236">
        <v>0</v>
      </c>
      <c r="K222" s="234">
        <v>0</v>
      </c>
      <c r="L222" s="234">
        <v>0</v>
      </c>
      <c r="M222" s="234">
        <f t="shared" si="28"/>
        <v>0</v>
      </c>
      <c r="N222" s="234">
        <v>0</v>
      </c>
      <c r="O222" s="235">
        <v>0.5</v>
      </c>
      <c r="P222" s="235">
        <v>0</v>
      </c>
      <c r="Q222" s="236">
        <f t="shared" si="29"/>
        <v>0.5</v>
      </c>
      <c r="R222" s="236">
        <v>0</v>
      </c>
    </row>
    <row r="223" spans="2:18" s="1" customFormat="1">
      <c r="B223" s="311" t="s">
        <v>21</v>
      </c>
      <c r="C223" s="234">
        <v>0.05</v>
      </c>
      <c r="D223" s="234">
        <v>0.45</v>
      </c>
      <c r="E223" s="234">
        <f t="shared" si="26"/>
        <v>0.5</v>
      </c>
      <c r="F223" s="234">
        <v>0</v>
      </c>
      <c r="G223" s="235">
        <v>0.05</v>
      </c>
      <c r="H223" s="236">
        <v>0.45</v>
      </c>
      <c r="I223" s="236">
        <f t="shared" si="27"/>
        <v>0.5</v>
      </c>
      <c r="J223" s="236">
        <v>0</v>
      </c>
      <c r="K223" s="234">
        <v>0</v>
      </c>
      <c r="L223" s="234">
        <v>0</v>
      </c>
      <c r="M223" s="234">
        <f t="shared" si="28"/>
        <v>0</v>
      </c>
      <c r="N223" s="234">
        <v>0</v>
      </c>
      <c r="O223" s="235">
        <v>0.05</v>
      </c>
      <c r="P223" s="235">
        <v>0.45</v>
      </c>
      <c r="Q223" s="236">
        <f t="shared" si="29"/>
        <v>0.5</v>
      </c>
      <c r="R223" s="236">
        <v>0</v>
      </c>
    </row>
    <row r="224" spans="2:18" s="1" customFormat="1">
      <c r="B224" s="311" t="s">
        <v>53</v>
      </c>
      <c r="C224" s="234">
        <v>0.5</v>
      </c>
      <c r="D224" s="234">
        <v>0</v>
      </c>
      <c r="E224" s="234">
        <f t="shared" si="26"/>
        <v>0.5</v>
      </c>
      <c r="F224" s="234">
        <v>0</v>
      </c>
      <c r="G224" s="235">
        <v>0.4</v>
      </c>
      <c r="H224" s="236">
        <v>0</v>
      </c>
      <c r="I224" s="236">
        <f t="shared" si="27"/>
        <v>0.4</v>
      </c>
      <c r="J224" s="236">
        <v>0</v>
      </c>
      <c r="K224" s="234">
        <v>0</v>
      </c>
      <c r="L224" s="234">
        <v>0</v>
      </c>
      <c r="M224" s="234">
        <f t="shared" si="28"/>
        <v>0</v>
      </c>
      <c r="N224" s="234">
        <v>0</v>
      </c>
      <c r="O224" s="235">
        <v>0.4</v>
      </c>
      <c r="P224" s="235">
        <v>0</v>
      </c>
      <c r="Q224" s="236">
        <f t="shared" si="29"/>
        <v>0.4</v>
      </c>
      <c r="R224" s="236">
        <v>0</v>
      </c>
    </row>
    <row r="225" spans="2:18" s="1" customFormat="1">
      <c r="B225" s="311" t="s">
        <v>22</v>
      </c>
      <c r="C225" s="234">
        <v>0.5</v>
      </c>
      <c r="D225" s="234">
        <v>0</v>
      </c>
      <c r="E225" s="234">
        <f t="shared" si="26"/>
        <v>0.5</v>
      </c>
      <c r="F225" s="234">
        <v>0</v>
      </c>
      <c r="G225" s="235">
        <v>0.5</v>
      </c>
      <c r="H225" s="236">
        <v>0</v>
      </c>
      <c r="I225" s="236">
        <f t="shared" si="27"/>
        <v>0.5</v>
      </c>
      <c r="J225" s="236">
        <v>0</v>
      </c>
      <c r="K225" s="234">
        <v>0</v>
      </c>
      <c r="L225" s="234">
        <v>0</v>
      </c>
      <c r="M225" s="234">
        <f t="shared" si="28"/>
        <v>0</v>
      </c>
      <c r="N225" s="234">
        <v>0</v>
      </c>
      <c r="O225" s="235">
        <v>0.5</v>
      </c>
      <c r="P225" s="235">
        <v>0</v>
      </c>
      <c r="Q225" s="236">
        <f t="shared" si="29"/>
        <v>0.5</v>
      </c>
      <c r="R225" s="236">
        <v>0</v>
      </c>
    </row>
    <row r="226" spans="2:18" s="1" customFormat="1">
      <c r="B226" s="311" t="s">
        <v>23</v>
      </c>
      <c r="C226" s="234">
        <v>0.05</v>
      </c>
      <c r="D226" s="234">
        <v>0.45</v>
      </c>
      <c r="E226" s="234">
        <f t="shared" si="26"/>
        <v>0.5</v>
      </c>
      <c r="F226" s="234">
        <v>0</v>
      </c>
      <c r="G226" s="235">
        <v>0.05</v>
      </c>
      <c r="H226" s="236">
        <v>0.45</v>
      </c>
      <c r="I226" s="236">
        <f t="shared" si="27"/>
        <v>0.5</v>
      </c>
      <c r="J226" s="236">
        <v>0</v>
      </c>
      <c r="K226" s="234">
        <v>0</v>
      </c>
      <c r="L226" s="234">
        <v>0</v>
      </c>
      <c r="M226" s="234">
        <f t="shared" si="28"/>
        <v>0</v>
      </c>
      <c r="N226" s="234">
        <v>0</v>
      </c>
      <c r="O226" s="235">
        <v>0.05</v>
      </c>
      <c r="P226" s="235">
        <v>0.45</v>
      </c>
      <c r="Q226" s="236">
        <f t="shared" si="29"/>
        <v>0.5</v>
      </c>
      <c r="R226" s="236">
        <v>0</v>
      </c>
    </row>
    <row r="227" spans="2:18" s="1" customFormat="1">
      <c r="B227" s="311" t="s">
        <v>24</v>
      </c>
      <c r="C227" s="234">
        <v>0.05</v>
      </c>
      <c r="D227" s="234">
        <v>0.45</v>
      </c>
      <c r="E227" s="234">
        <f t="shared" si="26"/>
        <v>0.5</v>
      </c>
      <c r="F227" s="234">
        <v>0</v>
      </c>
      <c r="G227" s="235">
        <v>0.05</v>
      </c>
      <c r="H227" s="236">
        <v>0.45</v>
      </c>
      <c r="I227" s="236">
        <f t="shared" si="27"/>
        <v>0.5</v>
      </c>
      <c r="J227" s="236">
        <v>0</v>
      </c>
      <c r="K227" s="234">
        <v>0</v>
      </c>
      <c r="L227" s="234">
        <v>0</v>
      </c>
      <c r="M227" s="234">
        <f t="shared" si="28"/>
        <v>0</v>
      </c>
      <c r="N227" s="234">
        <v>0</v>
      </c>
      <c r="O227" s="235">
        <v>0.05</v>
      </c>
      <c r="P227" s="235">
        <v>0.45</v>
      </c>
      <c r="Q227" s="236">
        <f t="shared" si="29"/>
        <v>0.5</v>
      </c>
      <c r="R227" s="236">
        <v>0</v>
      </c>
    </row>
    <row r="228" spans="2:18" s="1" customFormat="1">
      <c r="B228" s="311" t="s">
        <v>25</v>
      </c>
      <c r="C228" s="234">
        <v>0.5</v>
      </c>
      <c r="D228" s="234">
        <v>0</v>
      </c>
      <c r="E228" s="234">
        <f t="shared" si="26"/>
        <v>0.5</v>
      </c>
      <c r="F228" s="234">
        <v>0</v>
      </c>
      <c r="G228" s="235">
        <v>0.5</v>
      </c>
      <c r="H228" s="236">
        <v>0</v>
      </c>
      <c r="I228" s="236">
        <f t="shared" si="27"/>
        <v>0.5</v>
      </c>
      <c r="J228" s="236">
        <v>0</v>
      </c>
      <c r="K228" s="234">
        <v>0</v>
      </c>
      <c r="L228" s="234">
        <v>0</v>
      </c>
      <c r="M228" s="234">
        <f t="shared" si="28"/>
        <v>0</v>
      </c>
      <c r="N228" s="234">
        <v>0</v>
      </c>
      <c r="O228" s="235">
        <v>0.5</v>
      </c>
      <c r="P228" s="235">
        <v>0</v>
      </c>
      <c r="Q228" s="236">
        <f t="shared" si="29"/>
        <v>0.5</v>
      </c>
      <c r="R228" s="236">
        <v>0</v>
      </c>
    </row>
    <row r="229" spans="2:18" s="1" customFormat="1">
      <c r="B229" s="311" t="s">
        <v>26</v>
      </c>
      <c r="C229" s="234">
        <v>0.5</v>
      </c>
      <c r="D229" s="234">
        <v>0</v>
      </c>
      <c r="E229" s="234">
        <f t="shared" si="26"/>
        <v>0.5</v>
      </c>
      <c r="F229" s="234">
        <v>0</v>
      </c>
      <c r="G229" s="235">
        <v>0.5</v>
      </c>
      <c r="H229" s="236">
        <v>0</v>
      </c>
      <c r="I229" s="236">
        <f t="shared" si="27"/>
        <v>0.5</v>
      </c>
      <c r="J229" s="236">
        <v>0</v>
      </c>
      <c r="K229" s="234">
        <v>0</v>
      </c>
      <c r="L229" s="234">
        <v>0</v>
      </c>
      <c r="M229" s="234">
        <f t="shared" si="28"/>
        <v>0</v>
      </c>
      <c r="N229" s="234">
        <v>0</v>
      </c>
      <c r="O229" s="235">
        <v>0.5</v>
      </c>
      <c r="P229" s="235">
        <v>0</v>
      </c>
      <c r="Q229" s="236">
        <f t="shared" si="29"/>
        <v>0.5</v>
      </c>
      <c r="R229" s="236">
        <v>0</v>
      </c>
    </row>
    <row r="230" spans="2:18" s="1" customFormat="1">
      <c r="B230" s="311" t="s">
        <v>27</v>
      </c>
      <c r="C230" s="234">
        <v>0.5</v>
      </c>
      <c r="D230" s="234">
        <v>0</v>
      </c>
      <c r="E230" s="234">
        <f t="shared" si="26"/>
        <v>0.5</v>
      </c>
      <c r="F230" s="234">
        <v>0</v>
      </c>
      <c r="G230" s="235">
        <v>0.5</v>
      </c>
      <c r="H230" s="236">
        <v>0</v>
      </c>
      <c r="I230" s="236">
        <f t="shared" si="27"/>
        <v>0.5</v>
      </c>
      <c r="J230" s="236">
        <v>0</v>
      </c>
      <c r="K230" s="234">
        <v>0</v>
      </c>
      <c r="L230" s="234">
        <v>0</v>
      </c>
      <c r="M230" s="234">
        <f t="shared" si="28"/>
        <v>0</v>
      </c>
      <c r="N230" s="234">
        <v>0</v>
      </c>
      <c r="O230" s="235">
        <v>0.5</v>
      </c>
      <c r="P230" s="235">
        <v>0</v>
      </c>
      <c r="Q230" s="236">
        <f t="shared" si="29"/>
        <v>0.5</v>
      </c>
      <c r="R230" s="236">
        <v>0</v>
      </c>
    </row>
    <row r="231" spans="2:18" s="1" customFormat="1">
      <c r="B231" s="311" t="s">
        <v>28</v>
      </c>
      <c r="C231" s="234">
        <v>0.05</v>
      </c>
      <c r="D231" s="234">
        <v>0.45</v>
      </c>
      <c r="E231" s="234">
        <f t="shared" si="26"/>
        <v>0.5</v>
      </c>
      <c r="F231" s="234">
        <v>0</v>
      </c>
      <c r="G231" s="235">
        <v>0.05</v>
      </c>
      <c r="H231" s="236">
        <v>0.45</v>
      </c>
      <c r="I231" s="236">
        <f t="shared" si="27"/>
        <v>0.5</v>
      </c>
      <c r="J231" s="236">
        <v>0</v>
      </c>
      <c r="K231" s="234">
        <v>0</v>
      </c>
      <c r="L231" s="234">
        <v>0</v>
      </c>
      <c r="M231" s="234">
        <f t="shared" si="28"/>
        <v>0</v>
      </c>
      <c r="N231" s="234">
        <v>0</v>
      </c>
      <c r="O231" s="235">
        <v>0.05</v>
      </c>
      <c r="P231" s="235">
        <v>0.45</v>
      </c>
      <c r="Q231" s="236">
        <f t="shared" si="29"/>
        <v>0.5</v>
      </c>
      <c r="R231" s="236">
        <v>0</v>
      </c>
    </row>
    <row r="232" spans="2:18" s="1" customFormat="1">
      <c r="B232" s="311" t="s">
        <v>29</v>
      </c>
      <c r="C232" s="234">
        <v>0.05</v>
      </c>
      <c r="D232" s="234">
        <v>0.45</v>
      </c>
      <c r="E232" s="234">
        <f t="shared" si="26"/>
        <v>0.5</v>
      </c>
      <c r="F232" s="234">
        <v>0</v>
      </c>
      <c r="G232" s="235">
        <v>0.05</v>
      </c>
      <c r="H232" s="236">
        <v>0.45</v>
      </c>
      <c r="I232" s="236">
        <f t="shared" si="27"/>
        <v>0.5</v>
      </c>
      <c r="J232" s="236">
        <v>0</v>
      </c>
      <c r="K232" s="234">
        <v>0</v>
      </c>
      <c r="L232" s="234">
        <v>0</v>
      </c>
      <c r="M232" s="234">
        <f t="shared" si="28"/>
        <v>0</v>
      </c>
      <c r="N232" s="234">
        <v>0</v>
      </c>
      <c r="O232" s="235">
        <v>0.05</v>
      </c>
      <c r="P232" s="235">
        <v>0.45</v>
      </c>
      <c r="Q232" s="236">
        <f t="shared" si="29"/>
        <v>0.5</v>
      </c>
      <c r="R232" s="236">
        <v>0</v>
      </c>
    </row>
    <row r="233" spans="2:18" s="1" customFormat="1">
      <c r="B233" s="311" t="s">
        <v>30</v>
      </c>
      <c r="C233" s="234">
        <v>0.05</v>
      </c>
      <c r="D233" s="234">
        <v>0.45</v>
      </c>
      <c r="E233" s="234">
        <f t="shared" si="26"/>
        <v>0.5</v>
      </c>
      <c r="F233" s="234">
        <v>0</v>
      </c>
      <c r="G233" s="235">
        <v>0.05</v>
      </c>
      <c r="H233" s="236">
        <v>0.45</v>
      </c>
      <c r="I233" s="236">
        <f t="shared" si="27"/>
        <v>0.5</v>
      </c>
      <c r="J233" s="236">
        <v>0</v>
      </c>
      <c r="K233" s="234">
        <v>0</v>
      </c>
      <c r="L233" s="234">
        <v>0</v>
      </c>
      <c r="M233" s="234">
        <f t="shared" si="28"/>
        <v>0</v>
      </c>
      <c r="N233" s="234">
        <v>0</v>
      </c>
      <c r="O233" s="235">
        <v>0.05</v>
      </c>
      <c r="P233" s="235">
        <v>0.45</v>
      </c>
      <c r="Q233" s="236">
        <f t="shared" si="29"/>
        <v>0.5</v>
      </c>
      <c r="R233" s="236">
        <v>0</v>
      </c>
    </row>
    <row r="234" spans="2:18" s="1" customFormat="1">
      <c r="B234" s="6"/>
      <c r="C234" s="6"/>
      <c r="D234" s="6"/>
      <c r="E234" s="6"/>
      <c r="F234" s="6"/>
      <c r="G234" s="6"/>
      <c r="H234" s="6"/>
      <c r="I234" s="6"/>
      <c r="J234" s="6"/>
      <c r="K234" s="6"/>
      <c r="L234" s="6"/>
      <c r="M234" s="6"/>
      <c r="N234" s="6"/>
      <c r="O234" s="6"/>
      <c r="P234" s="6"/>
      <c r="Q234" s="6"/>
      <c r="R234" s="6"/>
    </row>
    <row r="235" spans="2:18" s="1" customFormat="1">
      <c r="B235" s="298" t="s">
        <v>99</v>
      </c>
      <c r="C235" s="6"/>
      <c r="D235" s="6"/>
      <c r="E235" s="6"/>
      <c r="F235" s="6"/>
      <c r="G235" s="6"/>
      <c r="H235" s="6"/>
      <c r="I235" s="6"/>
      <c r="J235" s="6"/>
      <c r="K235" s="6"/>
      <c r="L235" s="6"/>
      <c r="M235" s="6"/>
      <c r="N235" s="6"/>
      <c r="O235" s="6"/>
      <c r="P235" s="6"/>
      <c r="Q235" s="6"/>
      <c r="R235" s="6"/>
    </row>
    <row r="236" spans="2:18" s="1" customFormat="1">
      <c r="B236" s="299" t="s">
        <v>31</v>
      </c>
      <c r="C236" s="300" t="s">
        <v>40</v>
      </c>
      <c r="D236" s="301"/>
      <c r="E236" s="301"/>
      <c r="F236" s="302"/>
      <c r="G236" s="303" t="s">
        <v>40</v>
      </c>
      <c r="H236" s="304"/>
      <c r="I236" s="320"/>
      <c r="J236" s="306"/>
      <c r="K236" s="300" t="s">
        <v>40</v>
      </c>
      <c r="L236" s="301"/>
      <c r="M236" s="301"/>
      <c r="N236" s="302"/>
      <c r="O236" s="303" t="s">
        <v>40</v>
      </c>
      <c r="P236" s="304"/>
      <c r="Q236" s="320"/>
      <c r="R236" s="306"/>
    </row>
    <row r="237" spans="2:18" s="1" customFormat="1">
      <c r="B237" s="299"/>
      <c r="C237" s="307" t="s">
        <v>134</v>
      </c>
      <c r="D237" s="308"/>
      <c r="E237" s="308"/>
      <c r="F237" s="309"/>
      <c r="G237" s="310" t="s">
        <v>151</v>
      </c>
      <c r="H237" s="311"/>
      <c r="I237" s="321"/>
      <c r="J237" s="313"/>
      <c r="K237" s="307" t="s">
        <v>137</v>
      </c>
      <c r="L237" s="308"/>
      <c r="M237" s="308"/>
      <c r="N237" s="309"/>
      <c r="O237" s="310" t="s">
        <v>152</v>
      </c>
      <c r="P237" s="311"/>
      <c r="Q237" s="321"/>
      <c r="R237" s="313"/>
    </row>
    <row r="238" spans="2:18" s="1" customFormat="1" ht="24.75">
      <c r="B238" s="314"/>
      <c r="C238" s="315" t="s">
        <v>96</v>
      </c>
      <c r="D238" s="316" t="s">
        <v>169</v>
      </c>
      <c r="E238" s="316" t="s">
        <v>168</v>
      </c>
      <c r="F238" s="316" t="s">
        <v>314</v>
      </c>
      <c r="G238" s="317" t="s">
        <v>96</v>
      </c>
      <c r="H238" s="318" t="s">
        <v>169</v>
      </c>
      <c r="I238" s="319" t="s">
        <v>168</v>
      </c>
      <c r="J238" s="319" t="s">
        <v>314</v>
      </c>
      <c r="K238" s="315" t="s">
        <v>96</v>
      </c>
      <c r="L238" s="316" t="s">
        <v>169</v>
      </c>
      <c r="M238" s="316" t="s">
        <v>168</v>
      </c>
      <c r="N238" s="316" t="s">
        <v>314</v>
      </c>
      <c r="O238" s="317" t="s">
        <v>96</v>
      </c>
      <c r="P238" s="318" t="s">
        <v>169</v>
      </c>
      <c r="Q238" s="319" t="s">
        <v>168</v>
      </c>
      <c r="R238" s="319" t="s">
        <v>314</v>
      </c>
    </row>
    <row r="239" spans="2:18" s="1" customFormat="1">
      <c r="B239" s="304" t="s">
        <v>61</v>
      </c>
      <c r="C239" s="234" t="s">
        <v>38</v>
      </c>
      <c r="D239" s="234" t="s">
        <v>38</v>
      </c>
      <c r="E239" s="234" t="s">
        <v>38</v>
      </c>
      <c r="F239" s="234" t="s">
        <v>38</v>
      </c>
      <c r="G239" s="235" t="s">
        <v>38</v>
      </c>
      <c r="H239" s="235" t="s">
        <v>38</v>
      </c>
      <c r="I239" s="236" t="s">
        <v>38</v>
      </c>
      <c r="J239" s="236" t="s">
        <v>38</v>
      </c>
      <c r="K239" s="234" t="s">
        <v>38</v>
      </c>
      <c r="L239" s="234" t="s">
        <v>38</v>
      </c>
      <c r="M239" s="234" t="s">
        <v>38</v>
      </c>
      <c r="N239" s="234" t="s">
        <v>38</v>
      </c>
      <c r="O239" s="235" t="s">
        <v>38</v>
      </c>
      <c r="P239" s="235" t="s">
        <v>38</v>
      </c>
      <c r="Q239" s="236" t="s">
        <v>38</v>
      </c>
      <c r="R239" s="236" t="s">
        <v>38</v>
      </c>
    </row>
    <row r="240" spans="2:18" s="1" customFormat="1">
      <c r="B240" s="311" t="s">
        <v>15</v>
      </c>
      <c r="C240" s="234">
        <v>0.75</v>
      </c>
      <c r="D240" s="234">
        <v>0</v>
      </c>
      <c r="E240" s="234">
        <f t="shared" ref="E240:E259" si="30">+C240+D240</f>
        <v>0.75</v>
      </c>
      <c r="F240" s="234">
        <v>0</v>
      </c>
      <c r="G240" s="235">
        <v>0.75</v>
      </c>
      <c r="H240" s="235">
        <v>0</v>
      </c>
      <c r="I240" s="236">
        <f>+G240+H240</f>
        <v>0.75</v>
      </c>
      <c r="J240" s="236">
        <v>0</v>
      </c>
      <c r="K240" s="234">
        <v>0</v>
      </c>
      <c r="L240" s="234">
        <v>0</v>
      </c>
      <c r="M240" s="234">
        <f>+K240+L240</f>
        <v>0</v>
      </c>
      <c r="N240" s="234">
        <v>0</v>
      </c>
      <c r="O240" s="235">
        <v>0.75</v>
      </c>
      <c r="P240" s="235">
        <v>0</v>
      </c>
      <c r="Q240" s="236">
        <f>+O240+P240</f>
        <v>0.75</v>
      </c>
      <c r="R240" s="236">
        <v>0</v>
      </c>
    </row>
    <row r="241" spans="2:18" s="1" customFormat="1">
      <c r="B241" s="311" t="s">
        <v>101</v>
      </c>
      <c r="C241" s="234">
        <v>0.75</v>
      </c>
      <c r="D241" s="234">
        <v>0</v>
      </c>
      <c r="E241" s="234">
        <f t="shared" si="30"/>
        <v>0.75</v>
      </c>
      <c r="F241" s="234">
        <v>0</v>
      </c>
      <c r="G241" s="235">
        <v>0.75</v>
      </c>
      <c r="H241" s="235">
        <v>0</v>
      </c>
      <c r="I241" s="236">
        <f t="shared" ref="I241:I259" si="31">+G241+H241</f>
        <v>0.75</v>
      </c>
      <c r="J241" s="236">
        <v>0</v>
      </c>
      <c r="K241" s="234">
        <v>0</v>
      </c>
      <c r="L241" s="234">
        <v>0</v>
      </c>
      <c r="M241" s="234">
        <f t="shared" ref="M241:M259" si="32">+K241+L241</f>
        <v>0</v>
      </c>
      <c r="N241" s="234">
        <v>0</v>
      </c>
      <c r="O241" s="235">
        <v>0.75</v>
      </c>
      <c r="P241" s="235">
        <v>0</v>
      </c>
      <c r="Q241" s="236">
        <f t="shared" ref="Q241:Q259" si="33">+O241+P241</f>
        <v>0.75</v>
      </c>
      <c r="R241" s="236">
        <v>0</v>
      </c>
    </row>
    <row r="242" spans="2:18" s="1" customFormat="1">
      <c r="B242" s="311" t="s">
        <v>14</v>
      </c>
      <c r="C242" s="234">
        <v>0.75</v>
      </c>
      <c r="D242" s="234">
        <v>0</v>
      </c>
      <c r="E242" s="234">
        <f t="shared" si="30"/>
        <v>0.75</v>
      </c>
      <c r="F242" s="234">
        <v>0</v>
      </c>
      <c r="G242" s="235">
        <v>0.75</v>
      </c>
      <c r="H242" s="235">
        <v>0</v>
      </c>
      <c r="I242" s="236">
        <f t="shared" si="31"/>
        <v>0.75</v>
      </c>
      <c r="J242" s="236">
        <v>0</v>
      </c>
      <c r="K242" s="234">
        <v>0</v>
      </c>
      <c r="L242" s="234">
        <v>0</v>
      </c>
      <c r="M242" s="234">
        <f t="shared" si="32"/>
        <v>0</v>
      </c>
      <c r="N242" s="234">
        <v>0</v>
      </c>
      <c r="O242" s="235">
        <v>0.75</v>
      </c>
      <c r="P242" s="235">
        <v>0</v>
      </c>
      <c r="Q242" s="236">
        <f t="shared" si="33"/>
        <v>0.75</v>
      </c>
      <c r="R242" s="236">
        <v>0</v>
      </c>
    </row>
    <row r="243" spans="2:18" s="1" customFormat="1">
      <c r="B243" s="311" t="s">
        <v>102</v>
      </c>
      <c r="C243" s="234">
        <v>0.75</v>
      </c>
      <c r="D243" s="234">
        <v>0</v>
      </c>
      <c r="E243" s="234">
        <f t="shared" si="30"/>
        <v>0.75</v>
      </c>
      <c r="F243" s="234">
        <v>0</v>
      </c>
      <c r="G243" s="235">
        <v>0.75</v>
      </c>
      <c r="H243" s="235">
        <v>0</v>
      </c>
      <c r="I243" s="236">
        <f t="shared" si="31"/>
        <v>0.75</v>
      </c>
      <c r="J243" s="236">
        <v>0</v>
      </c>
      <c r="K243" s="234">
        <v>0</v>
      </c>
      <c r="L243" s="234">
        <v>0</v>
      </c>
      <c r="M243" s="234">
        <f t="shared" si="32"/>
        <v>0</v>
      </c>
      <c r="N243" s="234">
        <v>0</v>
      </c>
      <c r="O243" s="235">
        <v>0.75</v>
      </c>
      <c r="P243" s="235">
        <v>0</v>
      </c>
      <c r="Q243" s="236">
        <f t="shared" si="33"/>
        <v>0.75</v>
      </c>
      <c r="R243" s="236">
        <v>0</v>
      </c>
    </row>
    <row r="244" spans="2:18" s="1" customFormat="1">
      <c r="B244" s="311" t="s">
        <v>16</v>
      </c>
      <c r="C244" s="234">
        <v>0.75</v>
      </c>
      <c r="D244" s="234">
        <v>0</v>
      </c>
      <c r="E244" s="234">
        <f t="shared" si="30"/>
        <v>0.75</v>
      </c>
      <c r="F244" s="234">
        <v>0</v>
      </c>
      <c r="G244" s="235">
        <v>0.75</v>
      </c>
      <c r="H244" s="235">
        <v>0</v>
      </c>
      <c r="I244" s="236">
        <f t="shared" si="31"/>
        <v>0.75</v>
      </c>
      <c r="J244" s="236">
        <v>0</v>
      </c>
      <c r="K244" s="234">
        <v>0</v>
      </c>
      <c r="L244" s="234">
        <v>0</v>
      </c>
      <c r="M244" s="234">
        <f t="shared" si="32"/>
        <v>0</v>
      </c>
      <c r="N244" s="234">
        <v>0</v>
      </c>
      <c r="O244" s="235">
        <v>0.75</v>
      </c>
      <c r="P244" s="235">
        <v>0</v>
      </c>
      <c r="Q244" s="236">
        <f t="shared" si="33"/>
        <v>0.75</v>
      </c>
      <c r="R244" s="236">
        <v>0</v>
      </c>
    </row>
    <row r="245" spans="2:18" s="1" customFormat="1">
      <c r="B245" s="311" t="s">
        <v>17</v>
      </c>
      <c r="C245" s="234">
        <v>0.75</v>
      </c>
      <c r="D245" s="234">
        <v>0</v>
      </c>
      <c r="E245" s="234">
        <f t="shared" si="30"/>
        <v>0.75</v>
      </c>
      <c r="F245" s="234">
        <v>0</v>
      </c>
      <c r="G245" s="235">
        <v>0.75</v>
      </c>
      <c r="H245" s="235">
        <v>0</v>
      </c>
      <c r="I245" s="236">
        <f t="shared" si="31"/>
        <v>0.75</v>
      </c>
      <c r="J245" s="236">
        <v>0</v>
      </c>
      <c r="K245" s="234">
        <v>0</v>
      </c>
      <c r="L245" s="234">
        <v>0</v>
      </c>
      <c r="M245" s="234">
        <f t="shared" si="32"/>
        <v>0</v>
      </c>
      <c r="N245" s="234">
        <v>0</v>
      </c>
      <c r="O245" s="235">
        <v>0.75</v>
      </c>
      <c r="P245" s="235">
        <v>0</v>
      </c>
      <c r="Q245" s="236">
        <f t="shared" si="33"/>
        <v>0.75</v>
      </c>
      <c r="R245" s="236">
        <v>0</v>
      </c>
    </row>
    <row r="246" spans="2:18" s="1" customFormat="1">
      <c r="B246" s="311" t="s">
        <v>18</v>
      </c>
      <c r="C246" s="234">
        <v>0.75</v>
      </c>
      <c r="D246" s="234">
        <v>0</v>
      </c>
      <c r="E246" s="234">
        <f t="shared" si="30"/>
        <v>0.75</v>
      </c>
      <c r="F246" s="234">
        <v>0</v>
      </c>
      <c r="G246" s="235">
        <v>0.75</v>
      </c>
      <c r="H246" s="235">
        <v>0</v>
      </c>
      <c r="I246" s="236">
        <f t="shared" si="31"/>
        <v>0.75</v>
      </c>
      <c r="J246" s="236">
        <v>0</v>
      </c>
      <c r="K246" s="234">
        <v>0</v>
      </c>
      <c r="L246" s="234">
        <v>0</v>
      </c>
      <c r="M246" s="234">
        <f t="shared" si="32"/>
        <v>0</v>
      </c>
      <c r="N246" s="234">
        <v>0</v>
      </c>
      <c r="O246" s="235">
        <v>0.75</v>
      </c>
      <c r="P246" s="235">
        <v>0</v>
      </c>
      <c r="Q246" s="236">
        <f t="shared" si="33"/>
        <v>0.75</v>
      </c>
      <c r="R246" s="236">
        <v>0</v>
      </c>
    </row>
    <row r="247" spans="2:18" s="1" customFormat="1">
      <c r="B247" s="311" t="s">
        <v>19</v>
      </c>
      <c r="C247" s="234">
        <v>0.75</v>
      </c>
      <c r="D247" s="234">
        <v>0</v>
      </c>
      <c r="E247" s="234">
        <f t="shared" si="30"/>
        <v>0.75</v>
      </c>
      <c r="F247" s="234">
        <v>0</v>
      </c>
      <c r="G247" s="235">
        <v>0.75</v>
      </c>
      <c r="H247" s="235">
        <v>0</v>
      </c>
      <c r="I247" s="236">
        <f t="shared" si="31"/>
        <v>0.75</v>
      </c>
      <c r="J247" s="236">
        <v>0</v>
      </c>
      <c r="K247" s="234">
        <v>0</v>
      </c>
      <c r="L247" s="234">
        <v>0</v>
      </c>
      <c r="M247" s="234">
        <f t="shared" si="32"/>
        <v>0</v>
      </c>
      <c r="N247" s="234">
        <v>0</v>
      </c>
      <c r="O247" s="235">
        <v>0.75</v>
      </c>
      <c r="P247" s="235">
        <v>0</v>
      </c>
      <c r="Q247" s="236">
        <f t="shared" si="33"/>
        <v>0.75</v>
      </c>
      <c r="R247" s="236">
        <v>0</v>
      </c>
    </row>
    <row r="248" spans="2:18" s="1" customFormat="1">
      <c r="B248" s="311" t="s">
        <v>20</v>
      </c>
      <c r="C248" s="234">
        <v>0.75</v>
      </c>
      <c r="D248" s="234">
        <v>0</v>
      </c>
      <c r="E248" s="234">
        <f t="shared" si="30"/>
        <v>0.75</v>
      </c>
      <c r="F248" s="234">
        <v>0</v>
      </c>
      <c r="G248" s="235">
        <v>0.75</v>
      </c>
      <c r="H248" s="235">
        <v>0</v>
      </c>
      <c r="I248" s="236">
        <f t="shared" si="31"/>
        <v>0.75</v>
      </c>
      <c r="J248" s="236">
        <v>0</v>
      </c>
      <c r="K248" s="234">
        <v>0</v>
      </c>
      <c r="L248" s="234">
        <v>0</v>
      </c>
      <c r="M248" s="234">
        <f t="shared" si="32"/>
        <v>0</v>
      </c>
      <c r="N248" s="234">
        <v>0</v>
      </c>
      <c r="O248" s="235">
        <v>0.75</v>
      </c>
      <c r="P248" s="235">
        <v>0</v>
      </c>
      <c r="Q248" s="236">
        <f t="shared" si="33"/>
        <v>0.75</v>
      </c>
      <c r="R248" s="236">
        <v>0</v>
      </c>
    </row>
    <row r="249" spans="2:18" s="1" customFormat="1">
      <c r="B249" s="311" t="s">
        <v>21</v>
      </c>
      <c r="C249" s="234">
        <v>0.4</v>
      </c>
      <c r="D249" s="234">
        <v>0.35</v>
      </c>
      <c r="E249" s="234">
        <f t="shared" si="30"/>
        <v>0.75</v>
      </c>
      <c r="F249" s="234">
        <v>0</v>
      </c>
      <c r="G249" s="235">
        <v>0.4</v>
      </c>
      <c r="H249" s="235">
        <v>0.35</v>
      </c>
      <c r="I249" s="236">
        <f t="shared" si="31"/>
        <v>0.75</v>
      </c>
      <c r="J249" s="236">
        <v>0</v>
      </c>
      <c r="K249" s="234">
        <v>0</v>
      </c>
      <c r="L249" s="234">
        <v>0</v>
      </c>
      <c r="M249" s="234">
        <f t="shared" si="32"/>
        <v>0</v>
      </c>
      <c r="N249" s="234">
        <v>0</v>
      </c>
      <c r="O249" s="235">
        <v>0.4</v>
      </c>
      <c r="P249" s="235">
        <v>0.35</v>
      </c>
      <c r="Q249" s="236">
        <f t="shared" si="33"/>
        <v>0.75</v>
      </c>
      <c r="R249" s="236">
        <v>0</v>
      </c>
    </row>
    <row r="250" spans="2:18" s="1" customFormat="1">
      <c r="B250" s="311" t="s">
        <v>53</v>
      </c>
      <c r="C250" s="234">
        <v>0.8</v>
      </c>
      <c r="D250" s="234">
        <v>0</v>
      </c>
      <c r="E250" s="234">
        <f t="shared" si="30"/>
        <v>0.8</v>
      </c>
      <c r="F250" s="234">
        <v>0</v>
      </c>
      <c r="G250" s="235">
        <v>0.75</v>
      </c>
      <c r="H250" s="235">
        <v>0</v>
      </c>
      <c r="I250" s="236">
        <f t="shared" si="31"/>
        <v>0.75</v>
      </c>
      <c r="J250" s="236">
        <v>0</v>
      </c>
      <c r="K250" s="234">
        <v>0</v>
      </c>
      <c r="L250" s="234">
        <v>0</v>
      </c>
      <c r="M250" s="234">
        <f t="shared" si="32"/>
        <v>0</v>
      </c>
      <c r="N250" s="234">
        <v>0</v>
      </c>
      <c r="O250" s="235">
        <v>0.75</v>
      </c>
      <c r="P250" s="235">
        <v>0</v>
      </c>
      <c r="Q250" s="236">
        <f t="shared" si="33"/>
        <v>0.75</v>
      </c>
      <c r="R250" s="236">
        <v>0</v>
      </c>
    </row>
    <row r="251" spans="2:18" s="1" customFormat="1">
      <c r="B251" s="311" t="s">
        <v>22</v>
      </c>
      <c r="C251" s="234">
        <v>0.75</v>
      </c>
      <c r="D251" s="234">
        <v>0</v>
      </c>
      <c r="E251" s="234">
        <f t="shared" si="30"/>
        <v>0.75</v>
      </c>
      <c r="F251" s="234">
        <v>0</v>
      </c>
      <c r="G251" s="235">
        <v>0.75</v>
      </c>
      <c r="H251" s="235">
        <v>0</v>
      </c>
      <c r="I251" s="236">
        <f t="shared" si="31"/>
        <v>0.75</v>
      </c>
      <c r="J251" s="236">
        <v>0</v>
      </c>
      <c r="K251" s="234">
        <v>0</v>
      </c>
      <c r="L251" s="234">
        <v>0</v>
      </c>
      <c r="M251" s="234">
        <f t="shared" si="32"/>
        <v>0</v>
      </c>
      <c r="N251" s="234">
        <v>0</v>
      </c>
      <c r="O251" s="235">
        <v>0.75</v>
      </c>
      <c r="P251" s="235">
        <v>0</v>
      </c>
      <c r="Q251" s="236">
        <f t="shared" si="33"/>
        <v>0.75</v>
      </c>
      <c r="R251" s="236">
        <v>0</v>
      </c>
    </row>
    <row r="252" spans="2:18" s="1" customFormat="1">
      <c r="B252" s="311" t="s">
        <v>23</v>
      </c>
      <c r="C252" s="234">
        <v>0.4</v>
      </c>
      <c r="D252" s="234">
        <v>0.35</v>
      </c>
      <c r="E252" s="234">
        <f t="shared" si="30"/>
        <v>0.75</v>
      </c>
      <c r="F252" s="234">
        <v>0</v>
      </c>
      <c r="G252" s="235">
        <v>0.4</v>
      </c>
      <c r="H252" s="235">
        <v>0.35</v>
      </c>
      <c r="I252" s="236">
        <f t="shared" si="31"/>
        <v>0.75</v>
      </c>
      <c r="J252" s="236">
        <v>0</v>
      </c>
      <c r="K252" s="234">
        <v>0</v>
      </c>
      <c r="L252" s="234">
        <v>0</v>
      </c>
      <c r="M252" s="234">
        <f t="shared" si="32"/>
        <v>0</v>
      </c>
      <c r="N252" s="234">
        <v>0</v>
      </c>
      <c r="O252" s="235">
        <v>0.4</v>
      </c>
      <c r="P252" s="235">
        <v>0.35</v>
      </c>
      <c r="Q252" s="236">
        <f t="shared" si="33"/>
        <v>0.75</v>
      </c>
      <c r="R252" s="236">
        <v>0</v>
      </c>
    </row>
    <row r="253" spans="2:18" s="1" customFormat="1">
      <c r="B253" s="311" t="s">
        <v>24</v>
      </c>
      <c r="C253" s="234">
        <v>0.4</v>
      </c>
      <c r="D253" s="234">
        <v>0.35</v>
      </c>
      <c r="E253" s="234">
        <f t="shared" si="30"/>
        <v>0.75</v>
      </c>
      <c r="F253" s="234">
        <v>0</v>
      </c>
      <c r="G253" s="235">
        <v>0.4</v>
      </c>
      <c r="H253" s="235">
        <v>0.35</v>
      </c>
      <c r="I253" s="236">
        <f t="shared" si="31"/>
        <v>0.75</v>
      </c>
      <c r="J253" s="236">
        <v>0</v>
      </c>
      <c r="K253" s="234">
        <v>0</v>
      </c>
      <c r="L253" s="234">
        <v>0</v>
      </c>
      <c r="M253" s="234">
        <f t="shared" si="32"/>
        <v>0</v>
      </c>
      <c r="N253" s="234">
        <v>0</v>
      </c>
      <c r="O253" s="235">
        <v>0.4</v>
      </c>
      <c r="P253" s="235">
        <v>0.35</v>
      </c>
      <c r="Q253" s="236">
        <f t="shared" si="33"/>
        <v>0.75</v>
      </c>
      <c r="R253" s="236">
        <v>0</v>
      </c>
    </row>
    <row r="254" spans="2:18" s="1" customFormat="1">
      <c r="B254" s="311" t="s">
        <v>25</v>
      </c>
      <c r="C254" s="234">
        <v>0.75</v>
      </c>
      <c r="D254" s="234">
        <v>0</v>
      </c>
      <c r="E254" s="234">
        <f t="shared" si="30"/>
        <v>0.75</v>
      </c>
      <c r="F254" s="234">
        <v>0</v>
      </c>
      <c r="G254" s="235">
        <v>0.75</v>
      </c>
      <c r="H254" s="235">
        <v>0</v>
      </c>
      <c r="I254" s="236">
        <f t="shared" si="31"/>
        <v>0.75</v>
      </c>
      <c r="J254" s="236">
        <v>0</v>
      </c>
      <c r="K254" s="234">
        <v>0</v>
      </c>
      <c r="L254" s="234">
        <v>0</v>
      </c>
      <c r="M254" s="234">
        <f t="shared" si="32"/>
        <v>0</v>
      </c>
      <c r="N254" s="234">
        <v>0</v>
      </c>
      <c r="O254" s="235">
        <v>0.75</v>
      </c>
      <c r="P254" s="235">
        <v>0</v>
      </c>
      <c r="Q254" s="236">
        <f t="shared" si="33"/>
        <v>0.75</v>
      </c>
      <c r="R254" s="236">
        <v>0</v>
      </c>
    </row>
    <row r="255" spans="2:18" s="1" customFormat="1">
      <c r="B255" s="311" t="s">
        <v>26</v>
      </c>
      <c r="C255" s="234">
        <v>0.75</v>
      </c>
      <c r="D255" s="234">
        <v>0</v>
      </c>
      <c r="E255" s="234">
        <f t="shared" si="30"/>
        <v>0.75</v>
      </c>
      <c r="F255" s="234">
        <v>0</v>
      </c>
      <c r="G255" s="235">
        <v>0.75</v>
      </c>
      <c r="H255" s="235">
        <v>0</v>
      </c>
      <c r="I255" s="236">
        <f t="shared" si="31"/>
        <v>0.75</v>
      </c>
      <c r="J255" s="236">
        <v>0</v>
      </c>
      <c r="K255" s="234">
        <v>0</v>
      </c>
      <c r="L255" s="234">
        <v>0</v>
      </c>
      <c r="M255" s="234">
        <f t="shared" si="32"/>
        <v>0</v>
      </c>
      <c r="N255" s="234">
        <v>0</v>
      </c>
      <c r="O255" s="235">
        <v>0.75</v>
      </c>
      <c r="P255" s="235">
        <v>0</v>
      </c>
      <c r="Q255" s="236">
        <f t="shared" si="33"/>
        <v>0.75</v>
      </c>
      <c r="R255" s="236">
        <v>0</v>
      </c>
    </row>
    <row r="256" spans="2:18" s="1" customFormat="1">
      <c r="B256" s="311" t="s">
        <v>27</v>
      </c>
      <c r="C256" s="234">
        <v>0.75</v>
      </c>
      <c r="D256" s="234">
        <v>0</v>
      </c>
      <c r="E256" s="234">
        <f t="shared" si="30"/>
        <v>0.75</v>
      </c>
      <c r="F256" s="234">
        <v>0</v>
      </c>
      <c r="G256" s="235">
        <v>0.75</v>
      </c>
      <c r="H256" s="235">
        <v>0</v>
      </c>
      <c r="I256" s="236">
        <f t="shared" si="31"/>
        <v>0.75</v>
      </c>
      <c r="J256" s="236">
        <v>0</v>
      </c>
      <c r="K256" s="234">
        <v>0</v>
      </c>
      <c r="L256" s="234">
        <v>0</v>
      </c>
      <c r="M256" s="234">
        <f t="shared" si="32"/>
        <v>0</v>
      </c>
      <c r="N256" s="234">
        <v>0</v>
      </c>
      <c r="O256" s="235">
        <v>0.75</v>
      </c>
      <c r="P256" s="235">
        <v>0</v>
      </c>
      <c r="Q256" s="236">
        <f t="shared" si="33"/>
        <v>0.75</v>
      </c>
      <c r="R256" s="236">
        <v>0</v>
      </c>
    </row>
    <row r="257" spans="2:18" s="1" customFormat="1">
      <c r="B257" s="311" t="s">
        <v>28</v>
      </c>
      <c r="C257" s="234">
        <v>0.4</v>
      </c>
      <c r="D257" s="234">
        <v>0.35</v>
      </c>
      <c r="E257" s="234">
        <f t="shared" si="30"/>
        <v>0.75</v>
      </c>
      <c r="F257" s="234">
        <v>0</v>
      </c>
      <c r="G257" s="235">
        <v>0.4</v>
      </c>
      <c r="H257" s="235">
        <v>0.35</v>
      </c>
      <c r="I257" s="236">
        <f t="shared" si="31"/>
        <v>0.75</v>
      </c>
      <c r="J257" s="236">
        <v>0</v>
      </c>
      <c r="K257" s="234">
        <v>0</v>
      </c>
      <c r="L257" s="234">
        <v>0</v>
      </c>
      <c r="M257" s="234">
        <f t="shared" si="32"/>
        <v>0</v>
      </c>
      <c r="N257" s="234">
        <v>0</v>
      </c>
      <c r="O257" s="235">
        <v>0.4</v>
      </c>
      <c r="P257" s="235">
        <v>0.35</v>
      </c>
      <c r="Q257" s="236">
        <f t="shared" si="33"/>
        <v>0.75</v>
      </c>
      <c r="R257" s="236">
        <v>0</v>
      </c>
    </row>
    <row r="258" spans="2:18" s="1" customFormat="1">
      <c r="B258" s="311" t="s">
        <v>29</v>
      </c>
      <c r="C258" s="234">
        <v>0.4</v>
      </c>
      <c r="D258" s="234">
        <v>0.35</v>
      </c>
      <c r="E258" s="234">
        <f t="shared" si="30"/>
        <v>0.75</v>
      </c>
      <c r="F258" s="234">
        <v>0</v>
      </c>
      <c r="G258" s="235">
        <v>0.4</v>
      </c>
      <c r="H258" s="235">
        <v>0.35</v>
      </c>
      <c r="I258" s="236">
        <f t="shared" si="31"/>
        <v>0.75</v>
      </c>
      <c r="J258" s="236">
        <v>0</v>
      </c>
      <c r="K258" s="234">
        <v>0</v>
      </c>
      <c r="L258" s="234">
        <v>0</v>
      </c>
      <c r="M258" s="234">
        <f t="shared" si="32"/>
        <v>0</v>
      </c>
      <c r="N258" s="234">
        <v>0</v>
      </c>
      <c r="O258" s="235">
        <v>0.4</v>
      </c>
      <c r="P258" s="235">
        <v>0.35</v>
      </c>
      <c r="Q258" s="236">
        <f t="shared" si="33"/>
        <v>0.75</v>
      </c>
      <c r="R258" s="236">
        <v>0</v>
      </c>
    </row>
    <row r="259" spans="2:18" s="1" customFormat="1">
      <c r="B259" s="313" t="s">
        <v>30</v>
      </c>
      <c r="C259" s="234">
        <v>0.4</v>
      </c>
      <c r="D259" s="234">
        <v>0.35</v>
      </c>
      <c r="E259" s="234">
        <f t="shared" si="30"/>
        <v>0.75</v>
      </c>
      <c r="F259" s="234">
        <v>0</v>
      </c>
      <c r="G259" s="235">
        <v>0.4</v>
      </c>
      <c r="H259" s="235">
        <v>0.35</v>
      </c>
      <c r="I259" s="236">
        <f t="shared" si="31"/>
        <v>0.75</v>
      </c>
      <c r="J259" s="236">
        <v>0</v>
      </c>
      <c r="K259" s="234">
        <v>0</v>
      </c>
      <c r="L259" s="234">
        <v>0</v>
      </c>
      <c r="M259" s="234">
        <f t="shared" si="32"/>
        <v>0</v>
      </c>
      <c r="N259" s="234">
        <v>0</v>
      </c>
      <c r="O259" s="235">
        <v>0.4</v>
      </c>
      <c r="P259" s="235">
        <v>0.35</v>
      </c>
      <c r="Q259" s="236">
        <f t="shared" si="33"/>
        <v>0.75</v>
      </c>
      <c r="R259" s="236">
        <v>0</v>
      </c>
    </row>
    <row r="260" spans="2:18" s="2" customFormat="1">
      <c r="B260" s="8"/>
      <c r="C260" s="66"/>
      <c r="D260" s="66"/>
      <c r="E260" s="66"/>
      <c r="F260" s="66"/>
      <c r="G260" s="66"/>
      <c r="H260" s="66"/>
      <c r="I260" s="8"/>
      <c r="J260" s="8"/>
    </row>
    <row r="261" spans="2:18" s="1" customFormat="1">
      <c r="B261" s="57"/>
      <c r="C261" s="60"/>
      <c r="D261" s="60"/>
      <c r="E261" s="8"/>
      <c r="F261" s="60"/>
      <c r="G261" s="11"/>
      <c r="H261" s="11"/>
      <c r="I261" s="11"/>
      <c r="J261" s="11"/>
    </row>
    <row r="262" spans="2:18" s="1" customFormat="1"/>
    <row r="263" spans="2:18" s="1" customFormat="1">
      <c r="C263" s="278" t="s">
        <v>235</v>
      </c>
      <c r="D263" s="279"/>
    </row>
    <row r="264" spans="2:18" s="1" customFormat="1">
      <c r="C264" s="278" t="s">
        <v>343</v>
      </c>
      <c r="D264" s="279"/>
    </row>
    <row r="265" spans="2:18" s="1" customFormat="1">
      <c r="C265" s="278" t="s">
        <v>335</v>
      </c>
      <c r="D265" s="279"/>
    </row>
    <row r="266" spans="2:18" s="1" customFormat="1">
      <c r="C266" s="279"/>
      <c r="D266" s="279"/>
    </row>
    <row r="267" spans="2:18" s="1" customFormat="1">
      <c r="C267" s="278" t="s">
        <v>235</v>
      </c>
      <c r="D267" s="280" t="s">
        <v>38</v>
      </c>
    </row>
    <row r="268" spans="2:18" s="1" customFormat="1">
      <c r="C268" s="278" t="s">
        <v>336</v>
      </c>
      <c r="D268" s="280" t="s">
        <v>343</v>
      </c>
    </row>
    <row r="269" spans="2:18" s="1" customFormat="1">
      <c r="C269" s="278" t="s">
        <v>337</v>
      </c>
      <c r="D269" s="280" t="s">
        <v>335</v>
      </c>
    </row>
    <row r="270" spans="2:18" s="1" customFormat="1">
      <c r="C270" s="279"/>
      <c r="D270" s="281"/>
    </row>
    <row r="271" spans="2:18" s="1" customFormat="1" ht="24.75">
      <c r="C271" s="278" t="s">
        <v>362</v>
      </c>
      <c r="D271" s="280" t="s">
        <v>38</v>
      </c>
    </row>
    <row r="272" spans="2:18" s="1" customFormat="1">
      <c r="C272" s="278" t="s">
        <v>345</v>
      </c>
      <c r="D272" s="280" t="s">
        <v>90</v>
      </c>
    </row>
    <row r="273" spans="3:4" s="1" customFormat="1">
      <c r="C273" s="278" t="s">
        <v>346</v>
      </c>
      <c r="D273" s="280" t="s">
        <v>351</v>
      </c>
    </row>
    <row r="274" spans="3:4" s="1" customFormat="1"/>
    <row r="275" spans="3:4" s="1" customFormat="1"/>
    <row r="276" spans="3:4" s="1" customFormat="1"/>
    <row r="277" spans="3:4" s="1" customFormat="1"/>
    <row r="278" spans="3:4" s="1" customFormat="1"/>
    <row r="279" spans="3:4" s="1" customFormat="1"/>
    <row r="280" spans="3:4" s="1" customFormat="1"/>
    <row r="281" spans="3:4" s="1" customFormat="1"/>
    <row r="282" spans="3:4" s="1" customFormat="1"/>
    <row r="283" spans="3:4" s="1" customFormat="1"/>
    <row r="284" spans="3:4" s="1" customFormat="1"/>
    <row r="285" spans="3:4" s="1" customFormat="1"/>
    <row r="286" spans="3:4" s="1" customFormat="1"/>
    <row r="287" spans="3:4" s="1" customFormat="1"/>
    <row r="288" spans="3:4"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sheetData>
  <sheetProtection formatCells="0" formatColumns="0" formatRows="0"/>
  <protectedRanges>
    <protectedRange sqref="B65 J104:L104 J156:L156" name="Range1"/>
  </protectedRanges>
  <dataConsolidate/>
  <mergeCells count="11">
    <mergeCell ref="H10:J10"/>
    <mergeCell ref="C10:F10"/>
    <mergeCell ref="M11:M12"/>
    <mergeCell ref="M14:N14"/>
    <mergeCell ref="N11:N12"/>
    <mergeCell ref="M41:N41"/>
    <mergeCell ref="M38:M39"/>
    <mergeCell ref="N38:N39"/>
    <mergeCell ref="K10:K12"/>
    <mergeCell ref="L10:L12"/>
    <mergeCell ref="M10:N10"/>
  </mergeCells>
  <dataValidations count="2">
    <dataValidation type="list" allowBlank="1" showDropDown="1" showInputMessage="1" showErrorMessage="1" sqref="B15 B42 D64:D72 B83 B109 B187 B213 B239 F78:G78 F74:G76 B64:B73 J104:L104 O15:Q15 B135 B161 J156:L156" xr:uid="{00000000-0002-0000-0600-000000000000}">
      <formula1>ProductForm</formula1>
    </dataValidation>
    <dataValidation type="list" allowBlank="1" showDropDown="1" showInputMessage="1" showErrorMessage="1" sqref="B103 B129 B35:B37 O35:Q35 B207 B233 B259:B260 B181 B43:B44 B61 V46 B155 B77" xr:uid="{00000000-0002-0000-0600-000001000000}">
      <formula1>Product</formula1>
    </dataValidation>
  </dataValidations>
  <pageMargins left="0.7" right="0.7" top="0.75" bottom="0.75" header="0.3" footer="0.3"/>
  <pageSetup paperSize="9" orientation="portrait" horizontalDpi="4294967292" verticalDpi="4294967292" r:id="rId1"/>
  <ignoredErrors>
    <ignoredError sqref="D55:E55 S55 F55:J55 K55:R55 T55:V5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80dd6ab-43bf-4d9d-bb1e-742532452846">
      <Value>1</Value>
      <Value>9</Value>
    </TaxCatchAll>
    <_dlc_DocId xmlns="5bcca709-0b09-4b74-bfa0-2137a84c1763">ACTV16-17-97706</_dlc_DocId>
    <_dlc_DocIdUrl xmlns="5bcca709-0b09-4b74-bfa0-2137a84c1763">
      <Url>https://activity.echa.europa.eu/sites/act-16/process-16-0/_layouts/15/DocIdRedir.aspx?ID=ACTV16-17-97706</Url>
      <Description>ACTV16-17-97706</Description>
    </_dlc_DocIdUrl>
    <Confidentiality xmlns="735cbd8a-ef91-4d32-baee-5f03e5fb30bf">Non Confidential</Confidentiality>
    <ECHADocumentTypeTaxHTField0 xmlns="5be2862c-9c7a-466a-8f6d-c278e82738e2">
      <Terms xmlns="http://schemas.microsoft.com/office/infopath/2007/PartnerControl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IconOverlay xmlns="http://schemas.microsoft.com/sharepoint/v4" xsi:nil="true"/>
    <IsRecord xmlns="735cbd8a-ef91-4d32-baee-5f03e5fb30bf">No</IsRecord>
    <ECHACategoryTaxHTField0 xmlns="5be2862c-9c7a-466a-8f6d-c278e82738e2">
      <Terms xmlns="http://schemas.microsoft.com/office/infopath/2007/PartnerControls"/>
    </ECHACategoryTaxHTField0>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Status xmlns="735cbd8a-ef91-4d32-baee-5f03e5fb30bf"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4.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20" ma:contentTypeDescription="Content type for ECHA process documents" ma:contentTypeScope="" ma:versionID="a2c04277613092aa9b423afc6e864500">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xmlns:ns8="8919639d-03a3-4573-a832-1e3bee8480f0" targetNamespace="http://schemas.microsoft.com/office/2006/metadata/properties" ma:root="true" ma:fieldsID="cf7a962deaae75eabbbe6e0f77414d36" ns2:_="" ns3:_="" ns4:_="" ns5:_="" ns6:_="" ns7:_="" ns8: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import namespace="8919639d-03a3-4573-a832-1e3bee8480f0"/>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element ref="ns8:SharedWithUsers" minOccurs="0"/>
                <xsd:element ref="ns6: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element name="Status" ma:index="26" nillable="true" ma:displayName="Status" ma:format="Dropdown" ma:internalName="Status">
      <xsd:simpleType>
        <xsd:restriction base="dms:Choice">
          <xsd:enumeration value="Archived"/>
          <xsd:enumeration value="Draft"/>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19639d-03a3-4573-a832-1e3bee8480f0" elementFormDefault="qualified">
    <xsd:import namespace="http://schemas.microsoft.com/office/2006/documentManagement/types"/>
    <xsd:import namespace="http://schemas.microsoft.com/office/infopath/2007/PartnerControls"/>
    <xsd:element name="SharedWithUsers" ma:index="2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E1CFF7-3811-4B00-85F4-0D62518EAA52}">
  <ds:schemaRefs>
    <ds:schemaRef ds:uri="5bcca709-0b09-4b74-bfa0-2137a84c1763"/>
    <ds:schemaRef ds:uri="b80ede5c-af4c-4bf2-9a87-706a3579dc11"/>
    <ds:schemaRef ds:uri="http://purl.org/dc/elements/1.1/"/>
    <ds:schemaRef ds:uri="http://schemas.microsoft.com/office/2006/metadata/properties"/>
    <ds:schemaRef ds:uri="8919639d-03a3-4573-a832-1e3bee8480f0"/>
    <ds:schemaRef ds:uri="d80dd6ab-43bf-4d9d-bb1e-742532452846"/>
    <ds:schemaRef ds:uri="5be2862c-9c7a-466a-8f6d-c278e82738e2"/>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schemas.microsoft.com/sharepoint/v4"/>
    <ds:schemaRef ds:uri="735cbd8a-ef91-4d32-baee-5f03e5fb30bf"/>
    <ds:schemaRef ds:uri="http://www.w3.org/XML/1998/namespace"/>
    <ds:schemaRef ds:uri="http://purl.org/dc/dcmitype/"/>
  </ds:schemaRefs>
</ds:datastoreItem>
</file>

<file path=customXml/itemProps2.xml><?xml version="1.0" encoding="utf-8"?>
<ds:datastoreItem xmlns:ds="http://schemas.openxmlformats.org/officeDocument/2006/customXml" ds:itemID="{248557FC-F572-4299-8474-14E99191E3A5}">
  <ds:schemaRefs>
    <ds:schemaRef ds:uri="http://schemas.microsoft.com/sharepoint/events"/>
  </ds:schemaRefs>
</ds:datastoreItem>
</file>

<file path=customXml/itemProps3.xml><?xml version="1.0" encoding="utf-8"?>
<ds:datastoreItem xmlns:ds="http://schemas.openxmlformats.org/officeDocument/2006/customXml" ds:itemID="{4B18AF0F-A592-471C-9808-7E5EBFA2CF91}">
  <ds:schemaRefs>
    <ds:schemaRef ds:uri="Microsoft.SharePoint.Taxonomy.ContentTypeSync"/>
  </ds:schemaRefs>
</ds:datastoreItem>
</file>

<file path=customXml/itemProps4.xml><?xml version="1.0" encoding="utf-8"?>
<ds:datastoreItem xmlns:ds="http://schemas.openxmlformats.org/officeDocument/2006/customXml" ds:itemID="{2A5F312E-FBD2-445D-928F-FC57B00230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2862c-9c7a-466a-8f6d-c278e82738e2"/>
    <ds:schemaRef ds:uri="5bcca709-0b09-4b74-bfa0-2137a84c1763"/>
    <ds:schemaRef ds:uri="d80dd6ab-43bf-4d9d-bb1e-742532452846"/>
    <ds:schemaRef ds:uri="b80ede5c-af4c-4bf2-9a87-706a3579dc11"/>
    <ds:schemaRef ds:uri="735cbd8a-ef91-4d32-baee-5f03e5fb30bf"/>
    <ds:schemaRef ds:uri="http://schemas.microsoft.com/sharepoint/v4"/>
    <ds:schemaRef ds:uri="8919639d-03a3-4573-a832-1e3bee848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45E65C5-6D1D-4740-8CA9-689F29F464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236</vt:i4>
      </vt:variant>
    </vt:vector>
  </HeadingPairs>
  <TitlesOfParts>
    <vt:vector size="243" baseType="lpstr">
      <vt:lpstr>Introduction</vt:lpstr>
      <vt:lpstr>Index</vt:lpstr>
      <vt:lpstr>Insect.flies (adulticides) i2=1</vt:lpstr>
      <vt:lpstr>Insect.other (adulticides) i2=2</vt:lpstr>
      <vt:lpstr>Larvicide i2=3</vt:lpstr>
      <vt:lpstr>Insect.other i2=4</vt:lpstr>
      <vt:lpstr>Pick-lists &amp; Defaults</vt:lpstr>
      <vt:lpstr>Introduction!_Ref482708883</vt:lpstr>
      <vt:lpstr>Aerosol_fogging</vt:lpstr>
      <vt:lpstr>'Insect.flies (adulticides) i2=1'!Air</vt:lpstr>
      <vt:lpstr>'Insect.other (adulticides) i2=2'!Air</vt:lpstr>
      <vt:lpstr>'Insect.other i2=4'!Air</vt:lpstr>
      <vt:lpstr>'Larvicide i2=3'!Air</vt:lpstr>
      <vt:lpstr>'Insect.flies (adulticides) i2=1'!app_rate</vt:lpstr>
      <vt:lpstr>'Insect.other (adulticides) i2=2'!app_rate</vt:lpstr>
      <vt:lpstr>'Insect.other i2=4'!app_rate</vt:lpstr>
      <vt:lpstr>'Larvicide i2=3'!app_rate</vt:lpstr>
      <vt:lpstr>'Insect.flies (adulticides) i2=1'!application</vt:lpstr>
      <vt:lpstr>'Insect.other (adulticides) i2=2'!application</vt:lpstr>
      <vt:lpstr>'Insect.other i2=4'!application</vt:lpstr>
      <vt:lpstr>'Larvicide i2=3'!application</vt:lpstr>
      <vt:lpstr>appway</vt:lpstr>
      <vt:lpstr>AREA_or_VOLUME</vt:lpstr>
      <vt:lpstr>'Insect.flies (adulticides) i2=1'!as_content</vt:lpstr>
      <vt:lpstr>'Insect.other (adulticides) i2=2'!as_content</vt:lpstr>
      <vt:lpstr>'Insect.other i2=4'!as_content</vt:lpstr>
      <vt:lpstr>'Larvicide i2=3'!as_content</vt:lpstr>
      <vt:lpstr>Bait</vt:lpstr>
      <vt:lpstr>Cat_1</vt:lpstr>
      <vt:lpstr>Cat_10</vt:lpstr>
      <vt:lpstr>Cat_11</vt:lpstr>
      <vt:lpstr>Cat_12</vt:lpstr>
      <vt:lpstr>Cat_13</vt:lpstr>
      <vt:lpstr>Cat_14</vt:lpstr>
      <vt:lpstr>Cat_15</vt:lpstr>
      <vt:lpstr>Cat_16</vt:lpstr>
      <vt:lpstr>Cat_17</vt:lpstr>
      <vt:lpstr>Cat_18</vt:lpstr>
      <vt:lpstr>Cat_19</vt:lpstr>
      <vt:lpstr>Cat_2</vt:lpstr>
      <vt:lpstr>Cat_20</vt:lpstr>
      <vt:lpstr>Cat_3</vt:lpstr>
      <vt:lpstr>Cat_4</vt:lpstr>
      <vt:lpstr>Cat_5</vt:lpstr>
      <vt:lpstr>Cat_6</vt:lpstr>
      <vt:lpstr>Cat_7</vt:lpstr>
      <vt:lpstr>Cat_8</vt:lpstr>
      <vt:lpstr>Cat_9</vt:lpstr>
      <vt:lpstr>cat_subcat_animal</vt:lpstr>
      <vt:lpstr>cat_subcat_m_storage</vt:lpstr>
      <vt:lpstr>'Insect.flies (adulticides) i2=1'!Cstd_air</vt:lpstr>
      <vt:lpstr>'Insect.other (adulticides) i2=2'!Cstd_air</vt:lpstr>
      <vt:lpstr>'Insect.other i2=4'!Cstd_air</vt:lpstr>
      <vt:lpstr>'Larvicide i2=3'!Cstd_air</vt:lpstr>
      <vt:lpstr>'Insect.flies (adulticides) i2=1'!density</vt:lpstr>
      <vt:lpstr>'Insect.other (adulticides) i2=2'!density</vt:lpstr>
      <vt:lpstr>'Insect.other i2=4'!density</vt:lpstr>
      <vt:lpstr>'Larvicide i2=3'!density</vt:lpstr>
      <vt:lpstr>'Insect.flies (adulticides) i2=1'!DEPTHarable</vt:lpstr>
      <vt:lpstr>'Insect.other (adulticides) i2=2'!DEPTHarable</vt:lpstr>
      <vt:lpstr>'Insect.other i2=4'!DEPTHarable</vt:lpstr>
      <vt:lpstr>'Larvicide i2=3'!DEPTHarable</vt:lpstr>
      <vt:lpstr>'Insect.flies (adulticides) i2=1'!DEPTHgrass</vt:lpstr>
      <vt:lpstr>'Insect.other (adulticides) i2=2'!DEPTHgrass</vt:lpstr>
      <vt:lpstr>'Insect.other i2=4'!DEPTHgrass</vt:lpstr>
      <vt:lpstr>'Larvicide i2=3'!DEPTHgrass</vt:lpstr>
      <vt:lpstr>'Insect.flies (adulticides) i2=1'!DILUTION</vt:lpstr>
      <vt:lpstr>'Insect.other (adulticides) i2=2'!DILUTION</vt:lpstr>
      <vt:lpstr>'Insect.other i2=4'!DILUTION</vt:lpstr>
      <vt:lpstr>'Larvicide i2=3'!DILUTION</vt:lpstr>
      <vt:lpstr>'Insect.flies (adulticides) i2=1'!DT50bio_soil_ar</vt:lpstr>
      <vt:lpstr>'Insect.other (adulticides) i2=2'!DT50bio_soil_ar</vt:lpstr>
      <vt:lpstr>'Insect.other i2=4'!DT50bio_soil_ar</vt:lpstr>
      <vt:lpstr>'Larvicide i2=3'!DT50bio_soil_ar</vt:lpstr>
      <vt:lpstr>'Insect.flies (adulticides) i2=1'!DT50bio_soil_gr</vt:lpstr>
      <vt:lpstr>'Insect.other (adulticides) i2=2'!DT50bio_soil_gr</vt:lpstr>
      <vt:lpstr>'Insect.other i2=4'!DT50bio_soil_gr</vt:lpstr>
      <vt:lpstr>'Larvicide i2=3'!DT50bio_soil_gr</vt:lpstr>
      <vt:lpstr>'Insect.flies (adulticides) i2=1'!Fbioc</vt:lpstr>
      <vt:lpstr>'Insect.other (adulticides) i2=2'!Fbioc</vt:lpstr>
      <vt:lpstr>'Insect.other i2=4'!Fbioc</vt:lpstr>
      <vt:lpstr>'Larvicide i2=3'!Fbioc</vt:lpstr>
      <vt:lpstr>'Insect.flies (adulticides) i2=1'!Fdil</vt:lpstr>
      <vt:lpstr>'Insect.other (adulticides) i2=2'!Fdil</vt:lpstr>
      <vt:lpstr>'Insect.other i2=4'!Fdil</vt:lpstr>
      <vt:lpstr>'Larvicide i2=3'!Fdil</vt:lpstr>
      <vt:lpstr>Fumigation</vt:lpstr>
      <vt:lpstr>'Insect.flies (adulticides) i2=1'!Ground_water_and_surface_water_ar</vt:lpstr>
      <vt:lpstr>'Insect.other (adulticides) i2=2'!Ground_water_and_surface_water_ar</vt:lpstr>
      <vt:lpstr>'Insect.other i2=4'!Ground_water_and_surface_water_ar</vt:lpstr>
      <vt:lpstr>'Larvicide i2=3'!Ground_water_and_surface_water_ar</vt:lpstr>
      <vt:lpstr>'Insect.flies (adulticides) i2=1'!Ground_water_and_surface_water_gr</vt:lpstr>
      <vt:lpstr>'Insect.other (adulticides) i2=2'!Ground_water_and_surface_water_gr</vt:lpstr>
      <vt:lpstr>'Insect.other i2=4'!Ground_water_and_surface_water_gr</vt:lpstr>
      <vt:lpstr>'Larvicide i2=3'!Ground_water_and_surface_water_gr</vt:lpstr>
      <vt:lpstr>'Insect.flies (adulticides) i2=1'!Input</vt:lpstr>
      <vt:lpstr>'Insect.other (adulticides) i2=2'!Input</vt:lpstr>
      <vt:lpstr>'Insect.other i2=4'!Input</vt:lpstr>
      <vt:lpstr>'Larvicide i2=3'!Input</vt:lpstr>
      <vt:lpstr>'Insect.flies (adulticides) i2=1'!Intermediate_calculations</vt:lpstr>
      <vt:lpstr>'Insect.other (adulticides) i2=2'!Intermediate_calculations</vt:lpstr>
      <vt:lpstr>'Insect.other i2=4'!Intermediate_calculations</vt:lpstr>
      <vt:lpstr>'Larvicide i2=3'!Intermediate_calculations</vt:lpstr>
      <vt:lpstr>'Insect.flies (adulticides) i2=1'!k_ar</vt:lpstr>
      <vt:lpstr>'Insect.other (adulticides) i2=2'!k_ar</vt:lpstr>
      <vt:lpstr>'Insect.other i2=4'!k_ar</vt:lpstr>
      <vt:lpstr>'Larvicide i2=3'!k_ar</vt:lpstr>
      <vt:lpstr>'Insect.flies (adulticides) i2=1'!k_gr</vt:lpstr>
      <vt:lpstr>'Insect.other (adulticides) i2=2'!k_gr</vt:lpstr>
      <vt:lpstr>'Insect.other i2=4'!k_gr</vt:lpstr>
      <vt:lpstr>'Larvicide i2=3'!k_gr</vt:lpstr>
      <vt:lpstr>'Insect.flies (adulticides) i2=1'!kdeg_ar</vt:lpstr>
      <vt:lpstr>'Insect.other (adulticides) i2=2'!kdeg_ar</vt:lpstr>
      <vt:lpstr>'Insect.other i2=4'!kdeg_ar</vt:lpstr>
      <vt:lpstr>'Larvicide i2=3'!kdeg_ar</vt:lpstr>
      <vt:lpstr>'Insect.flies (adulticides) i2=1'!kdeg_gr</vt:lpstr>
      <vt:lpstr>'Insect.other (adulticides) i2=2'!kdeg_gr</vt:lpstr>
      <vt:lpstr>'Insect.other i2=4'!kdeg_gr</vt:lpstr>
      <vt:lpstr>'Larvicide i2=3'!kdeg_gr</vt:lpstr>
      <vt:lpstr>'Insect.flies (adulticides) i2=1'!kleach_ar</vt:lpstr>
      <vt:lpstr>'Insect.other (adulticides) i2=2'!kleach_ar</vt:lpstr>
      <vt:lpstr>'Insect.other i2=4'!kleach_ar</vt:lpstr>
      <vt:lpstr>'Larvicide i2=3'!kleach_ar</vt:lpstr>
      <vt:lpstr>'Insect.flies (adulticides) i2=1'!kleach_gr</vt:lpstr>
      <vt:lpstr>'Insect.other (adulticides) i2=2'!kleach_gr</vt:lpstr>
      <vt:lpstr>'Insect.other i2=4'!kleach_gr</vt:lpstr>
      <vt:lpstr>'Larvicide i2=3'!kleach_gr</vt:lpstr>
      <vt:lpstr>'Insect.flies (adulticides) i2=1'!Kp_susp</vt:lpstr>
      <vt:lpstr>'Insect.other (adulticides) i2=2'!Kp_susp</vt:lpstr>
      <vt:lpstr>'Insect.other i2=4'!Kp_susp</vt:lpstr>
      <vt:lpstr>'Larvicide i2=3'!Kp_susp</vt:lpstr>
      <vt:lpstr>'Insect.flies (adulticides) i2=1'!Ksoil_water</vt:lpstr>
      <vt:lpstr>'Insect.other (adulticides) i2=2'!Ksoil_water</vt:lpstr>
      <vt:lpstr>'Insect.other i2=4'!Ksoil_water</vt:lpstr>
      <vt:lpstr>'Larvicide i2=3'!Ksoil_water</vt:lpstr>
      <vt:lpstr>'Insect.flies (adulticides) i2=1'!Ksusp_water</vt:lpstr>
      <vt:lpstr>'Insect.other (adulticides) i2=2'!Ksusp_water</vt:lpstr>
      <vt:lpstr>'Insect.other i2=4'!Ksusp_water</vt:lpstr>
      <vt:lpstr>'Larvicide i2=3'!Ksusp_water</vt:lpstr>
      <vt:lpstr>'Insect.flies (adulticides) i2=1'!kvolat_ar</vt:lpstr>
      <vt:lpstr>'Insect.other (adulticides) i2=2'!kvolat_ar</vt:lpstr>
      <vt:lpstr>'Insect.other i2=4'!kvolat_ar</vt:lpstr>
      <vt:lpstr>'Larvicide i2=3'!kvolat_ar</vt:lpstr>
      <vt:lpstr>'Insect.flies (adulticides) i2=1'!kvolat_gr</vt:lpstr>
      <vt:lpstr>'Insect.other (adulticides) i2=2'!kvolat_gr</vt:lpstr>
      <vt:lpstr>'Insect.other i2=4'!kvolat_gr</vt:lpstr>
      <vt:lpstr>'Larvicide i2=3'!kvolat_gr</vt:lpstr>
      <vt:lpstr>'Insect.flies (adulticides) i2=1'!Napp_manure_ar</vt:lpstr>
      <vt:lpstr>'Insect.other (adulticides) i2=2'!Napp_manure_ar</vt:lpstr>
      <vt:lpstr>'Insect.other i2=4'!Napp_manure_ar</vt:lpstr>
      <vt:lpstr>'Larvicide i2=3'!Napp_manure_ar</vt:lpstr>
      <vt:lpstr>'Insect.flies (adulticides) i2=1'!Napp_manure_gr</vt:lpstr>
      <vt:lpstr>'Insect.other (adulticides) i2=2'!Napp_manure_gr</vt:lpstr>
      <vt:lpstr>'Insect.other i2=4'!Napp_manure_gr</vt:lpstr>
      <vt:lpstr>'Larvicide i2=3'!Napp_manure_gr</vt:lpstr>
      <vt:lpstr>'Insect.flies (adulticides) i2=1'!Napp_prescr</vt:lpstr>
      <vt:lpstr>'Insect.other (adulticides) i2=2'!Napp_prescr</vt:lpstr>
      <vt:lpstr>'Insect.other i2=4'!Napp_prescr</vt:lpstr>
      <vt:lpstr>'Larvicide i2=3'!Napp_prescr</vt:lpstr>
      <vt:lpstr>'Insect.flies (adulticides) i2=1'!Nlapp_arab</vt:lpstr>
      <vt:lpstr>'Insect.other (adulticides) i2=2'!Nlapp_arab</vt:lpstr>
      <vt:lpstr>'Insect.other i2=4'!Nlapp_arab</vt:lpstr>
      <vt:lpstr>'Larvicide i2=3'!Nlapp_arab</vt:lpstr>
      <vt:lpstr>'Insect.flies (adulticides) i2=1'!Nlapp_arab_10</vt:lpstr>
      <vt:lpstr>'Insect.other (adulticides) i2=2'!Nlapp_arab_10</vt:lpstr>
      <vt:lpstr>'Insect.other i2=4'!Nlapp_arab_10</vt:lpstr>
      <vt:lpstr>'Larvicide i2=3'!Nlapp_arab_10</vt:lpstr>
      <vt:lpstr>'Insect.flies (adulticides) i2=1'!Nlapp_grass</vt:lpstr>
      <vt:lpstr>'Insect.other (adulticides) i2=2'!Nlapp_grass</vt:lpstr>
      <vt:lpstr>'Insect.other i2=4'!Nlapp_grass</vt:lpstr>
      <vt:lpstr>'Larvicide i2=3'!Nlapp_grass</vt:lpstr>
      <vt:lpstr>'Insect.flies (adulticides) i2=1'!Output</vt:lpstr>
      <vt:lpstr>'Insect.other (adulticides) i2=2'!Output</vt:lpstr>
      <vt:lpstr>'Insect.other i2=4'!Output</vt:lpstr>
      <vt:lpstr>'Larvicide i2=3'!Output</vt:lpstr>
      <vt:lpstr>'Insect.flies (adulticides) i2=1'!Purity</vt:lpstr>
      <vt:lpstr>'Insect.other (adulticides) i2=2'!Purity</vt:lpstr>
      <vt:lpstr>'Insect.other i2=4'!Purity</vt:lpstr>
      <vt:lpstr>'Larvicide i2=3'!Purity</vt:lpstr>
      <vt:lpstr>'Insect.flies (adulticides) i2=1'!QN_arable</vt:lpstr>
      <vt:lpstr>'Insect.other (adulticides) i2=2'!QN_arable</vt:lpstr>
      <vt:lpstr>'Insect.other i2=4'!QN_arable</vt:lpstr>
      <vt:lpstr>'Larvicide i2=3'!QN_arable</vt:lpstr>
      <vt:lpstr>'Insect.flies (adulticides) i2=1'!QN_grass</vt:lpstr>
      <vt:lpstr>'Insect.other (adulticides) i2=2'!QN_grass</vt:lpstr>
      <vt:lpstr>'Insect.other i2=4'!QN_grass</vt:lpstr>
      <vt:lpstr>'Larvicide i2=3'!QN_grass</vt:lpstr>
      <vt:lpstr>'Insect.flies (adulticides) i2=1'!Qprod</vt:lpstr>
      <vt:lpstr>'Insect.other (adulticides) i2=2'!Qprod</vt:lpstr>
      <vt:lpstr>'Insect.other i2=4'!Qprod</vt:lpstr>
      <vt:lpstr>'Larvicide i2=3'!Qprod</vt:lpstr>
      <vt:lpstr>'Insect.flies (adulticides) i2=1'!RHOsoilwet</vt:lpstr>
      <vt:lpstr>'Insect.other (adulticides) i2=2'!RHOsoilwet</vt:lpstr>
      <vt:lpstr>'Insect.other i2=4'!RHOsoilwet</vt:lpstr>
      <vt:lpstr>'Larvicide i2=3'!RHOsoilwet</vt:lpstr>
      <vt:lpstr>'Insect.flies (adulticides) i2=1'!RHOsusp</vt:lpstr>
      <vt:lpstr>'Insect.other (adulticides) i2=2'!RHOsusp</vt:lpstr>
      <vt:lpstr>'Insect.other i2=4'!RHOsusp</vt:lpstr>
      <vt:lpstr>'Larvicide i2=3'!RHOsusp</vt:lpstr>
      <vt:lpstr>Select_area</vt:lpstr>
      <vt:lpstr>Select_units</vt:lpstr>
      <vt:lpstr>Smearing</vt:lpstr>
      <vt:lpstr>'Insect.flies (adulticides) i2=1'!Soil___arable_land</vt:lpstr>
      <vt:lpstr>'Insect.other (adulticides) i2=2'!Soil___arable_land</vt:lpstr>
      <vt:lpstr>'Insect.other i2=4'!Soil___arable_land</vt:lpstr>
      <vt:lpstr>'Larvicide i2=3'!Soil___arable_land</vt:lpstr>
      <vt:lpstr>'Insect.flies (adulticides) i2=1'!Soil___grassland</vt:lpstr>
      <vt:lpstr>'Insect.other (adulticides) i2=2'!Soil___grassland</vt:lpstr>
      <vt:lpstr>'Insect.other i2=4'!Soil___grassland</vt:lpstr>
      <vt:lpstr>'Larvicide i2=3'!Soil___grassland</vt:lpstr>
      <vt:lpstr>'Insect.flies (adulticides) i2=1'!source_strength</vt:lpstr>
      <vt:lpstr>'Insect.other (adulticides) i2=2'!source_strength</vt:lpstr>
      <vt:lpstr>'Insect.other i2=4'!source_strength</vt:lpstr>
      <vt:lpstr>'Larvicide i2=3'!source_strength</vt:lpstr>
      <vt:lpstr>Spraying_foaming</vt:lpstr>
      <vt:lpstr>Sprinkling</vt:lpstr>
      <vt:lpstr>Sprinkling_bait</vt:lpstr>
      <vt:lpstr>'Insect.flies (adulticides) i2=1'!STP</vt:lpstr>
      <vt:lpstr>'Insect.other (adulticides) i2=2'!STP</vt:lpstr>
      <vt:lpstr>'Insect.other i2=4'!STP</vt:lpstr>
      <vt:lpstr>'Larvicide i2=3'!STP</vt:lpstr>
      <vt:lpstr>'Insect.flies (adulticides) i2=1'!SUSPwater</vt:lpstr>
      <vt:lpstr>'Insect.other (adulticides) i2=2'!SUSPwater</vt:lpstr>
      <vt:lpstr>'Insect.other i2=4'!SUSPwater</vt:lpstr>
      <vt:lpstr>'Larvicide i2=3'!SUSPwater</vt:lpstr>
      <vt:lpstr>'Insect.flies (adulticides) i2=1'!Tar_int_10</vt:lpstr>
      <vt:lpstr>'Insect.other (adulticides) i2=2'!Tar_int_10</vt:lpstr>
      <vt:lpstr>'Insect.other i2=4'!Tar_int_10</vt:lpstr>
      <vt:lpstr>'Larvicide i2=3'!Tar_int_10</vt:lpstr>
      <vt:lpstr>'Insect.flies (adulticides) i2=1'!Tbioc_int</vt:lpstr>
      <vt:lpstr>'Insect.other (adulticides) i2=2'!Tbioc_int</vt:lpstr>
      <vt:lpstr>'Insect.other i2=4'!Tbioc_int</vt:lpstr>
      <vt:lpstr>'Larvicide i2=3'!Tbioc_int</vt:lpstr>
      <vt:lpstr>'Insect.flies (adulticides) i2=1'!Temission</vt:lpstr>
      <vt:lpstr>'Insect.other (adulticides) i2=2'!Temission</vt:lpstr>
      <vt:lpstr>'Insect.other i2=4'!Temission</vt:lpstr>
      <vt:lpstr>'Larvicide i2=3'!Temission</vt:lpstr>
      <vt:lpstr>'Insect.flies (adulticides) i2=1'!Tgr_int</vt:lpstr>
      <vt:lpstr>'Insect.other (adulticides) i2=2'!Tgr_int</vt:lpstr>
      <vt:lpstr>'Insect.other i2=4'!Tgr_int</vt:lpstr>
      <vt:lpstr>'Larvicide i2=3'!Tgr_int</vt:lpstr>
      <vt:lpstr>units</vt:lpstr>
      <vt:lpstr>units_L</vt:lpstr>
    </vt:vector>
  </TitlesOfParts>
  <Company>European Chemicals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NOGUEIRO Eugenia</dc:creator>
  <cp:lastModifiedBy>BIELSKA Lucie</cp:lastModifiedBy>
  <dcterms:created xsi:type="dcterms:W3CDTF">2015-06-18T08:46:54Z</dcterms:created>
  <dcterms:modified xsi:type="dcterms:W3CDTF">2023-09-01T06:26:26Z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0x010100B558917389A54ADDB58930FBD7E6FD57008586DED9191B4C4CBD31A5DF7F304A7100FFDF787D330BE64A9729A05E65AC29AD</vt:lpwstr>
  </property>
  <property fmtid="{D5CDD505-2E9C-101B-9397-08002B2CF9AE}" pid="3" name="ECHAProcess">
    <vt:lpwstr>9;#16.00 Activity management and development|e303f835-0e5c-4fee-8486-ae6996d815ae</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21224904-ab00-4935-8046-fda92379c547</vt:lpwstr>
  </property>
</Properties>
</file>